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quaticProductTradingVolume" sheetId="1" r:id="rId1"/>
  </sheets>
  <definedNames/>
  <calcPr fullCalcOnLoad="1"/>
</workbook>
</file>

<file path=xl/sharedStrings.xml><?xml version="1.0" encoding="utf-8"?>
<sst xmlns="http://schemas.openxmlformats.org/spreadsheetml/2006/main" count="326" uniqueCount="40">
  <si>
    <t>Important agricultural product price and quantity(Aquatic product )</t>
  </si>
  <si>
    <t>Year and month</t>
  </si>
  <si>
    <t>Aquatic product wholesale price (NT$/kg)</t>
  </si>
  <si>
    <t>Aquatic product trading volume (10,000 tons)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</si>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</sst>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">
    <numFmt numFmtId="164" formatCode="#,##0.0_ "/>
  </numFmts>
  <fonts count="4">
    <font>
      <sz val="12"/>
      <color indexed="8"/>
      <name val="新細明體"/>
      <family val="0"/>
    </font>
    <font>
      <sz val="12"/>
      <color indexed="8"/>
      <name val="微軟正黑體"/>
      <family val="0"/>
    </font>
    <font>
      <sz val="10"/>
      <color indexed="8"/>
      <name val="微軟正黑體"/>
      <family val="0"/>
    </font>
    <font>
      <b/>
      <sz val="16"/>
      <color indexed="8"/>
      <name val="微軟正黑體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41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1" fillId="0" borderId="2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4" fontId="2" fillId="0" borderId="2" xfId="0" applyNumberFormat="1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3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2" fillId="0" borderId="3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lef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4"/>
  <sheetViews>
    <sheetView tabSelected="1" workbookViewId="0" topLeftCell="A1">
      <pane xSplit="4" ySplit="5" topLeftCell="E6" activePane="bottomRight" state="frozen"/>
      <selection pane="bottomRight" activeCell="H21" sqref="H21"/>
    </sheetView>
  </sheetViews>
  <sheetFormatPr defaultColWidth="9.00390625" defaultRowHeight="15.75" customHeight="1"/>
  <cols>
    <col min="1" max="1" width="8.25390625" style="1" customWidth="1"/>
    <col min="2" max="2" width="9.75390625" style="1" customWidth="1"/>
    <col min="3" max="3" width="5.75390625" style="1" customWidth="1"/>
    <col min="4" max="5" width="30.625" style="1" customWidth="1"/>
    <col min="6" max="6" width="8.875" style="0" customWidth="1"/>
  </cols>
  <sheetData>
    <row r="2" spans="1:5" ht="20.25" customHeight="1">
      <c r="A2" s="40" t="s">
        <v>0</v>
      </c>
      <c r="B2" s="40"/>
      <c r="C2" s="40"/>
      <c r="D2" s="40"/>
      <c r="E2" s="40"/>
    </row>
    <row r="4" spans="1:6" ht="31.5" customHeight="1">
      <c r="A4" s="38" t="s">
        <v>1</v>
      </c>
      <c r="B4" s="39"/>
      <c r="C4" s="39"/>
      <c r="D4" s="7" t="s">
        <v>2</v>
      </c>
      <c r="E4" s="7" t="s">
        <v>3</v>
      </c>
      <c r="F4" s="9"/>
    </row>
    <row r="5" spans="1:5" ht="15.75" customHeight="1">
      <c r="A5" s="2" t="s">
        <v>4</v>
      </c>
      <c r="B5" s="3"/>
      <c r="C5" s="4"/>
      <c r="D5" s="13">
        <v>68.3</v>
      </c>
      <c r="E5" s="14">
        <f>162375405.9/10000000</f>
        <v>16.237540590000002</v>
      </c>
    </row>
    <row r="6" spans="1:5" ht="15.75" customHeight="1">
      <c r="A6" s="2" t="s">
        <v>5</v>
      </c>
      <c r="B6" s="6"/>
      <c r="D6" s="15">
        <v>70.9</v>
      </c>
      <c r="E6" s="16">
        <f>153963644.3/10000000</f>
        <v>15.396364430000002</v>
      </c>
    </row>
    <row r="7" spans="1:5" ht="15.75" customHeight="1">
      <c r="A7" s="2" t="s">
        <v>6</v>
      </c>
      <c r="B7" s="6"/>
      <c r="D7" s="15">
        <v>71.2</v>
      </c>
      <c r="E7" s="16">
        <f>151544769.1/10000000</f>
        <v>15.15447691</v>
      </c>
    </row>
    <row r="8" spans="1:5" ht="15.75" customHeight="1">
      <c r="A8" s="2" t="s">
        <v>7</v>
      </c>
      <c r="B8" s="5"/>
      <c r="D8" s="15">
        <v>75.5</v>
      </c>
      <c r="E8" s="16">
        <f>147742062.8/10000000</f>
        <v>14.774206280000001</v>
      </c>
    </row>
    <row r="9" spans="1:5" ht="15.75" customHeight="1">
      <c r="A9" s="2" t="s">
        <v>8</v>
      </c>
      <c r="B9" s="5"/>
      <c r="D9" s="15">
        <v>74.5</v>
      </c>
      <c r="E9" s="16">
        <f>147168930.2/10000000</f>
        <v>14.716893019999999</v>
      </c>
    </row>
    <row r="10" spans="1:5" ht="15.75" customHeight="1">
      <c r="A10" s="2" t="s">
        <v>9</v>
      </c>
      <c r="B10" s="5"/>
      <c r="D10" s="15">
        <v>75.2</v>
      </c>
      <c r="E10" s="16">
        <f>138385878.9/10000000</f>
        <v>13.838587890000001</v>
      </c>
    </row>
    <row r="11" spans="1:5" ht="15.75" customHeight="1">
      <c r="A11" s="2" t="s">
        <v>10</v>
      </c>
      <c r="B11" s="5"/>
      <c r="D11" s="15">
        <v>81.2</v>
      </c>
      <c r="E11" s="16">
        <f>130489264.3/10000000</f>
        <v>13.04892643</v>
      </c>
    </row>
    <row r="12" spans="1:5" ht="15.75" customHeight="1">
      <c r="A12" s="2" t="s">
        <v>11</v>
      </c>
      <c r="B12" s="5"/>
      <c r="D12" s="15">
        <v>93</v>
      </c>
      <c r="E12" s="16">
        <f>123596304.7/10000000</f>
        <v>12.35963047</v>
      </c>
    </row>
    <row r="13" spans="1:5" ht="15.75" customHeight="1">
      <c r="A13" s="2" t="s">
        <v>12</v>
      </c>
      <c r="B13" s="5"/>
      <c r="D13" s="15">
        <v>94.9</v>
      </c>
      <c r="E13" s="16">
        <f>120286808.7/10000000</f>
        <v>12.02868087</v>
      </c>
    </row>
    <row r="14" spans="1:5" ht="15.75" customHeight="1">
      <c r="A14" s="2" t="s">
        <v>13</v>
      </c>
      <c r="B14" s="5"/>
      <c r="D14" s="15">
        <v>97.6</v>
      </c>
      <c r="E14" s="16">
        <f>114225590.2/10000000</f>
        <v>11.42255902</v>
      </c>
    </row>
    <row r="15" spans="1:5" ht="15.75" customHeight="1">
      <c r="A15" s="2" t="s">
        <v>14</v>
      </c>
      <c r="B15" s="5"/>
      <c r="D15" s="15">
        <v>107</v>
      </c>
      <c r="E15" s="16">
        <f>105022736.8/10000000</f>
        <v>10.50227368</v>
      </c>
    </row>
    <row r="16" spans="1:5" ht="15.75" customHeight="1">
      <c r="A16" s="2" t="s">
        <v>15</v>
      </c>
      <c r="B16" s="5"/>
      <c r="D16" s="15">
        <v>103.8</v>
      </c>
      <c r="E16" s="16">
        <f>108984703.9/10000000</f>
        <v>10.89847039</v>
      </c>
    </row>
    <row r="17" spans="1:5" ht="15.75" customHeight="1">
      <c r="A17" s="2" t="s">
        <v>16</v>
      </c>
      <c r="B17" s="5"/>
      <c r="D17" s="15">
        <v>102.4</v>
      </c>
      <c r="E17" s="16">
        <f>109366727.4/10000000</f>
        <v>10.93667274</v>
      </c>
    </row>
    <row r="18" spans="1:5" ht="15.75" customHeight="1">
      <c r="A18" s="2" t="s">
        <v>17</v>
      </c>
      <c r="B18" s="5"/>
      <c r="D18" s="15">
        <v>108.7</v>
      </c>
      <c r="E18" s="16">
        <f>103847933.8/10000000</f>
        <v>10.38479338</v>
      </c>
    </row>
    <row r="19" spans="1:5" ht="15.75" customHeight="1">
      <c r="A19" s="2" t="s">
        <v>18</v>
      </c>
      <c r="B19" s="5"/>
      <c r="D19" s="15">
        <v>105.5</v>
      </c>
      <c r="E19" s="16">
        <f>104002630.6/10000000</f>
        <v>10.400263059999999</v>
      </c>
    </row>
    <row r="20" spans="1:5" ht="15.75" customHeight="1">
      <c r="A20" s="2" t="s">
        <v>19</v>
      </c>
      <c r="B20" s="5"/>
      <c r="D20" s="15">
        <v>107.3</v>
      </c>
      <c r="E20" s="16">
        <f>100441997.9/10000000</f>
        <v>10.04419979</v>
      </c>
    </row>
    <row r="21" spans="1:5" ht="15.75" customHeight="1">
      <c r="A21" s="2" t="s">
        <v>20</v>
      </c>
      <c r="B21" s="5"/>
      <c r="D21" s="15">
        <v>110.7</v>
      </c>
      <c r="E21" s="16">
        <v>9.8</v>
      </c>
    </row>
    <row r="22" spans="1:5" ht="15.75" customHeight="1">
      <c r="A22" s="8" t="s">
        <v>21</v>
      </c>
      <c r="B22" s="23"/>
      <c r="D22" s="15">
        <v>115.3</v>
      </c>
      <c r="E22" s="16">
        <v>9.18766745</v>
      </c>
    </row>
    <row r="23" spans="1:5" ht="15.75" customHeight="1">
      <c r="A23" s="8" t="s">
        <v>22</v>
      </c>
      <c r="B23" s="25"/>
      <c r="D23" s="15">
        <v>108.3</v>
      </c>
      <c r="E23" s="16">
        <v>9.88701762</v>
      </c>
    </row>
    <row r="24" spans="1:5" ht="15.75" customHeight="1">
      <c r="A24" s="8" t="s">
        <v>23</v>
      </c>
      <c r="B24" s="31"/>
      <c r="D24" s="15">
        <v>106.3</v>
      </c>
      <c r="E24" s="16">
        <v>9.99113615</v>
      </c>
    </row>
    <row r="25" spans="1:5" ht="15.75" customHeight="1">
      <c r="A25" s="8" t="s">
        <v>24</v>
      </c>
      <c r="B25" s="31"/>
      <c r="D25" s="17">
        <v>108.4</v>
      </c>
      <c r="E25" s="18">
        <v>9.65676426</v>
      </c>
    </row>
    <row r="26" spans="1:5" ht="15.75" customHeight="1">
      <c r="A26" s="8" t="s">
        <v>25</v>
      </c>
      <c r="B26" s="31"/>
      <c r="D26" s="17">
        <v>113.7</v>
      </c>
      <c r="E26" s="18">
        <v>9.27394668</v>
      </c>
    </row>
    <row r="27" spans="1:5" s="36" customFormat="1" ht="15.75" customHeight="1">
      <c r="A27" s="8" t="s">
        <v>26</v>
      </c>
      <c r="B27" s="37"/>
      <c r="D27" s="15">
        <v>114.4</v>
      </c>
      <c r="E27" s="16">
        <v>9.16997872</v>
      </c>
    </row>
    <row r="28" spans="1:5" ht="15.75" customHeight="1">
      <c r="A28" s="5" t="s">
        <v>27</v>
      </c>
      <c r="B28" s="5"/>
      <c r="D28" s="15"/>
      <c r="E28" s="16"/>
    </row>
    <row r="29" spans="1:5" ht="15.75" customHeight="1">
      <c r="A29" s="6" t="s">
        <v>4</v>
      </c>
      <c r="B29" s="5" t="s">
        <v>28</v>
      </c>
      <c r="D29" s="15">
        <v>74.9</v>
      </c>
      <c r="E29" s="16">
        <f>13228536.1/10000000</f>
        <v>1.32285361</v>
      </c>
    </row>
    <row r="30" spans="1:5" ht="15.75" customHeight="1">
      <c r="A30" s="6"/>
      <c r="B30" s="5" t="s">
        <v>29</v>
      </c>
      <c r="D30" s="15">
        <v>69.8</v>
      </c>
      <c r="E30" s="16">
        <f>12157148.2/10000000</f>
        <v>1.2157148199999999</v>
      </c>
    </row>
    <row r="31" spans="1:5" ht="15.75" customHeight="1">
      <c r="A31" s="6"/>
      <c r="B31" s="5" t="s">
        <v>30</v>
      </c>
      <c r="D31" s="15">
        <v>69.9</v>
      </c>
      <c r="E31" s="16">
        <f>14423421.8/10000000</f>
        <v>1.44234218</v>
      </c>
    </row>
    <row r="32" spans="1:5" ht="15.75" customHeight="1">
      <c r="A32" s="6"/>
      <c r="B32" s="5" t="s">
        <v>31</v>
      </c>
      <c r="D32" s="15">
        <v>71.4</v>
      </c>
      <c r="E32" s="16">
        <f>12913980.5/10000000</f>
        <v>1.29139805</v>
      </c>
    </row>
    <row r="33" spans="1:5" ht="15.75" customHeight="1">
      <c r="A33" s="6"/>
      <c r="B33" s="5" t="s">
        <v>32</v>
      </c>
      <c r="D33" s="15">
        <v>70.6</v>
      </c>
      <c r="E33" s="16">
        <f>13769236.6/10000000</f>
        <v>1.3769236599999999</v>
      </c>
    </row>
    <row r="34" spans="1:5" ht="15.75" customHeight="1">
      <c r="A34" s="6"/>
      <c r="B34" s="5" t="s">
        <v>33</v>
      </c>
      <c r="D34" s="15">
        <v>69.4</v>
      </c>
      <c r="E34" s="16">
        <f>12517963.5/10000000</f>
        <v>1.25179635</v>
      </c>
    </row>
    <row r="35" spans="1:5" ht="15.75" customHeight="1">
      <c r="A35" s="6"/>
      <c r="B35" s="5" t="s">
        <v>34</v>
      </c>
      <c r="D35" s="15">
        <v>65.7</v>
      </c>
      <c r="E35" s="16">
        <f>13326783.4/10000000</f>
        <v>1.33267834</v>
      </c>
    </row>
    <row r="36" spans="1:5" ht="15.75" customHeight="1">
      <c r="A36" s="6"/>
      <c r="B36" s="5" t="s">
        <v>35</v>
      </c>
      <c r="D36" s="15">
        <v>66</v>
      </c>
      <c r="E36" s="16">
        <f>14490455.2/10000000</f>
        <v>1.4490455199999999</v>
      </c>
    </row>
    <row r="37" spans="1:5" ht="15.75" customHeight="1">
      <c r="A37" s="6"/>
      <c r="B37" s="5" t="s">
        <v>36</v>
      </c>
      <c r="D37" s="15">
        <v>68.6</v>
      </c>
      <c r="E37" s="16">
        <f>13458604.1/10000000</f>
        <v>1.34586041</v>
      </c>
    </row>
    <row r="38" spans="1:5" ht="15.75" customHeight="1">
      <c r="A38" s="6"/>
      <c r="B38" s="5" t="s">
        <v>37</v>
      </c>
      <c r="D38" s="15">
        <v>64.6</v>
      </c>
      <c r="E38" s="16">
        <f>14131665.3/10000000</f>
        <v>1.41316653</v>
      </c>
    </row>
    <row r="39" spans="1:5" ht="15.75" customHeight="1">
      <c r="A39" s="5"/>
      <c r="B39" s="5" t="s">
        <v>38</v>
      </c>
      <c r="D39" s="15">
        <v>61.6</v>
      </c>
      <c r="E39" s="16">
        <f>14745662.2/10000000</f>
        <v>1.4745662199999998</v>
      </c>
    </row>
    <row r="40" spans="1:5" ht="15.75" customHeight="1">
      <c r="A40" s="6"/>
      <c r="B40" s="5" t="s">
        <v>39</v>
      </c>
      <c r="D40" s="15">
        <v>67.8</v>
      </c>
      <c r="E40" s="16">
        <f>13211949/10000000</f>
        <v>1.3211949</v>
      </c>
    </row>
    <row r="41" spans="1:5" ht="15.75" customHeight="1">
      <c r="A41" s="6" t="s">
        <v>5</v>
      </c>
      <c r="B41" s="5" t="s">
        <v>28</v>
      </c>
      <c r="D41" s="15">
        <v>70</v>
      </c>
      <c r="E41" s="16">
        <f>14151964.7/10000000</f>
        <v>1.41519647</v>
      </c>
    </row>
    <row r="42" spans="1:5" ht="15.75" customHeight="1">
      <c r="A42" s="6"/>
      <c r="B42" s="5" t="s">
        <v>29</v>
      </c>
      <c r="D42" s="15">
        <v>80.5</v>
      </c>
      <c r="E42" s="16">
        <f>10835737.7/10000000</f>
        <v>1.0835737699999999</v>
      </c>
    </row>
    <row r="43" spans="1:5" ht="15.75" customHeight="1">
      <c r="A43" s="6"/>
      <c r="B43" s="5" t="s">
        <v>30</v>
      </c>
      <c r="D43" s="15">
        <v>73.5</v>
      </c>
      <c r="E43" s="16">
        <f>13621450.1/10000000</f>
        <v>1.3621450099999999</v>
      </c>
    </row>
    <row r="44" spans="1:5" ht="15.75" customHeight="1">
      <c r="A44" s="6"/>
      <c r="B44" s="5" t="s">
        <v>31</v>
      </c>
      <c r="D44" s="15">
        <v>74.1</v>
      </c>
      <c r="E44" s="16">
        <f>11886063/10000000</f>
        <v>1.1886063</v>
      </c>
    </row>
    <row r="45" spans="1:5" ht="15.75" customHeight="1">
      <c r="A45" s="6"/>
      <c r="B45" s="5" t="s">
        <v>32</v>
      </c>
      <c r="D45" s="15">
        <v>73.5</v>
      </c>
      <c r="E45" s="16">
        <f>12738049.3/10000000</f>
        <v>1.27380493</v>
      </c>
    </row>
    <row r="46" spans="1:5" ht="15.75" customHeight="1">
      <c r="A46" s="6"/>
      <c r="B46" s="5" t="s">
        <v>33</v>
      </c>
      <c r="D46" s="15">
        <v>71.1</v>
      </c>
      <c r="E46" s="16">
        <f>11725149.3/10000000</f>
        <v>1.1725149300000002</v>
      </c>
    </row>
    <row r="47" spans="1:5" ht="15.75" customHeight="1">
      <c r="A47" s="6"/>
      <c r="B47" s="5" t="s">
        <v>34</v>
      </c>
      <c r="D47" s="15">
        <v>70.1</v>
      </c>
      <c r="E47" s="16">
        <f>12781337.7/10000000</f>
        <v>1.27813377</v>
      </c>
    </row>
    <row r="48" spans="1:5" ht="15.75" customHeight="1">
      <c r="A48" s="6"/>
      <c r="B48" s="5" t="s">
        <v>35</v>
      </c>
      <c r="D48" s="15">
        <v>69.8</v>
      </c>
      <c r="E48" s="16">
        <f>13109068.5/10000000</f>
        <v>1.31090685</v>
      </c>
    </row>
    <row r="49" spans="1:5" ht="15.75" customHeight="1">
      <c r="A49" s="6"/>
      <c r="B49" s="5" t="s">
        <v>36</v>
      </c>
      <c r="D49" s="15">
        <v>68.7</v>
      </c>
      <c r="E49" s="16">
        <f>12712221.5/10000000</f>
        <v>1.27122215</v>
      </c>
    </row>
    <row r="50" spans="1:5" ht="15.75" customHeight="1">
      <c r="A50" s="6"/>
      <c r="B50" s="5" t="s">
        <v>37</v>
      </c>
      <c r="D50" s="15">
        <v>68.6</v>
      </c>
      <c r="E50" s="16">
        <f>13608842.6/10000000</f>
        <v>1.36088426</v>
      </c>
    </row>
    <row r="51" spans="1:5" ht="15.75" customHeight="1">
      <c r="A51" s="6"/>
      <c r="B51" s="5" t="s">
        <v>38</v>
      </c>
      <c r="D51" s="15">
        <v>64.1</v>
      </c>
      <c r="E51" s="16">
        <f>13733363.2/10000000</f>
        <v>1.37333632</v>
      </c>
    </row>
    <row r="52" spans="1:5" ht="15.75" customHeight="1">
      <c r="A52" s="5"/>
      <c r="B52" s="5" t="s">
        <v>39</v>
      </c>
      <c r="D52" s="15">
        <v>68.5</v>
      </c>
      <c r="E52" s="16">
        <f>13060396.7/10000000</f>
        <v>1.3060396699999999</v>
      </c>
    </row>
    <row r="53" spans="1:5" ht="15.75" customHeight="1">
      <c r="A53" s="6" t="s">
        <v>6</v>
      </c>
      <c r="B53" s="5" t="s">
        <v>28</v>
      </c>
      <c r="D53" s="15">
        <v>76.1</v>
      </c>
      <c r="E53" s="16">
        <f>15289056.9/10000000</f>
        <v>1.52890569</v>
      </c>
    </row>
    <row r="54" spans="1:5" ht="15.75" customHeight="1">
      <c r="A54" s="6"/>
      <c r="B54" s="5" t="s">
        <v>29</v>
      </c>
      <c r="D54" s="15">
        <v>73.1</v>
      </c>
      <c r="E54" s="16">
        <f>8538788.9/10000000</f>
        <v>0.8538788900000001</v>
      </c>
    </row>
    <row r="55" spans="1:5" ht="15.75" customHeight="1">
      <c r="A55" s="6"/>
      <c r="B55" s="5" t="s">
        <v>30</v>
      </c>
      <c r="D55" s="15">
        <v>73.9</v>
      </c>
      <c r="E55" s="16">
        <f>12763747/10000000</f>
        <v>1.2763747</v>
      </c>
    </row>
    <row r="56" spans="1:5" ht="15.75" customHeight="1">
      <c r="A56" s="6"/>
      <c r="B56" s="5" t="s">
        <v>31</v>
      </c>
      <c r="D56" s="15">
        <v>74.8</v>
      </c>
      <c r="E56" s="16">
        <f>12512741.2/10000000</f>
        <v>1.25127412</v>
      </c>
    </row>
    <row r="57" spans="1:5" ht="15.75" customHeight="1">
      <c r="A57" s="6"/>
      <c r="B57" s="5" t="s">
        <v>32</v>
      </c>
      <c r="D57" s="15">
        <v>73.1</v>
      </c>
      <c r="E57" s="16">
        <f>13042069.6/10000000</f>
        <v>1.30420696</v>
      </c>
    </row>
    <row r="58" spans="1:5" ht="15.75" customHeight="1">
      <c r="A58" s="6"/>
      <c r="B58" s="5" t="s">
        <v>33</v>
      </c>
      <c r="D58" s="15">
        <v>72.7</v>
      </c>
      <c r="E58" s="16">
        <f>11232440.7/10000000</f>
        <v>1.12324407</v>
      </c>
    </row>
    <row r="59" spans="1:5" ht="15.75" customHeight="1">
      <c r="A59" s="6"/>
      <c r="B59" s="5" t="s">
        <v>34</v>
      </c>
      <c r="D59" s="15">
        <v>70.2</v>
      </c>
      <c r="E59" s="16">
        <f>12619764.7/10000000</f>
        <v>1.26197647</v>
      </c>
    </row>
    <row r="60" spans="1:5" ht="15.75" customHeight="1">
      <c r="A60" s="6"/>
      <c r="B60" s="5" t="s">
        <v>35</v>
      </c>
      <c r="D60" s="15">
        <v>69.6</v>
      </c>
      <c r="E60" s="16">
        <f>13175715.4/10000000</f>
        <v>1.31757154</v>
      </c>
    </row>
    <row r="61" spans="1:5" ht="15.75" customHeight="1">
      <c r="A61" s="6"/>
      <c r="B61" s="5" t="s">
        <v>36</v>
      </c>
      <c r="D61" s="15">
        <v>67.8</v>
      </c>
      <c r="E61" s="16">
        <f>12604685.6/10000000</f>
        <v>1.26046856</v>
      </c>
    </row>
    <row r="62" spans="1:5" ht="15.75" customHeight="1">
      <c r="A62" s="6"/>
      <c r="B62" s="5" t="s">
        <v>37</v>
      </c>
      <c r="D62" s="15">
        <v>69.4</v>
      </c>
      <c r="E62" s="16">
        <f>13367829.5/10000000</f>
        <v>1.33678295</v>
      </c>
    </row>
    <row r="63" spans="1:5" ht="15.75" customHeight="1">
      <c r="A63" s="6"/>
      <c r="B63" s="5" t="s">
        <v>38</v>
      </c>
      <c r="D63" s="15">
        <v>64.7</v>
      </c>
      <c r="E63" s="16">
        <f>13200975.8/10000000</f>
        <v>1.32009758</v>
      </c>
    </row>
    <row r="64" spans="1:5" ht="15.75" customHeight="1">
      <c r="A64" s="6"/>
      <c r="B64" s="5" t="s">
        <v>39</v>
      </c>
      <c r="D64" s="15">
        <v>69.4</v>
      </c>
      <c r="E64" s="16">
        <f>13196953.8/10000000</f>
        <v>1.31969538</v>
      </c>
    </row>
    <row r="65" spans="1:5" ht="15.75" customHeight="1">
      <c r="A65" s="5" t="s">
        <v>7</v>
      </c>
      <c r="B65" s="5" t="s">
        <v>28</v>
      </c>
      <c r="D65" s="15">
        <v>76.3</v>
      </c>
      <c r="E65" s="16">
        <f>12865392.9/10000000</f>
        <v>1.2865392900000001</v>
      </c>
    </row>
    <row r="66" spans="1:5" ht="15.75" customHeight="1">
      <c r="A66" s="6"/>
      <c r="B66" s="5" t="s">
        <v>29</v>
      </c>
      <c r="D66" s="15">
        <v>75.9</v>
      </c>
      <c r="E66" s="16">
        <f>11871458.4/10000000</f>
        <v>1.1871458400000001</v>
      </c>
    </row>
    <row r="67" spans="1:5" ht="15.75" customHeight="1">
      <c r="A67" s="6"/>
      <c r="B67" s="5" t="s">
        <v>30</v>
      </c>
      <c r="D67" s="15">
        <v>77.7</v>
      </c>
      <c r="E67" s="16">
        <f>12629248/10000000</f>
        <v>1.2629248</v>
      </c>
    </row>
    <row r="68" spans="1:5" ht="15.75" customHeight="1">
      <c r="A68" s="6"/>
      <c r="B68" s="5" t="s">
        <v>31</v>
      </c>
      <c r="D68" s="15">
        <v>76.7</v>
      </c>
      <c r="E68" s="16">
        <f>11763271.7/10000000</f>
        <v>1.17632717</v>
      </c>
    </row>
    <row r="69" spans="1:5" ht="15.75" customHeight="1">
      <c r="A69" s="6"/>
      <c r="B69" s="5" t="s">
        <v>32</v>
      </c>
      <c r="D69" s="15">
        <v>77.6</v>
      </c>
      <c r="E69" s="16">
        <f>11907851.7/10000000</f>
        <v>1.1907851699999998</v>
      </c>
    </row>
    <row r="70" spans="1:5" ht="15.75" customHeight="1">
      <c r="A70" s="6"/>
      <c r="B70" s="5" t="s">
        <v>33</v>
      </c>
      <c r="D70" s="15">
        <v>77.5</v>
      </c>
      <c r="E70" s="16">
        <f>10707667.3/10000000</f>
        <v>1.07076673</v>
      </c>
    </row>
    <row r="71" spans="1:5" ht="15.75" customHeight="1">
      <c r="A71" s="6"/>
      <c r="B71" s="5" t="s">
        <v>34</v>
      </c>
      <c r="D71" s="15">
        <v>76.1</v>
      </c>
      <c r="E71" s="16">
        <f>12088230.2/10000000</f>
        <v>1.2088230199999999</v>
      </c>
    </row>
    <row r="72" spans="1:5" ht="15.75" customHeight="1">
      <c r="A72" s="6"/>
      <c r="B72" s="5" t="s">
        <v>35</v>
      </c>
      <c r="D72" s="15">
        <v>76.6</v>
      </c>
      <c r="E72" s="16">
        <f>12567863.8/10000000</f>
        <v>1.25678638</v>
      </c>
    </row>
    <row r="73" spans="1:5" ht="15.75" customHeight="1">
      <c r="A73" s="6"/>
      <c r="B73" s="5" t="s">
        <v>36</v>
      </c>
      <c r="D73" s="15">
        <v>74.7</v>
      </c>
      <c r="E73" s="16">
        <f>11844453.6/10000000</f>
        <v>1.18444536</v>
      </c>
    </row>
    <row r="74" spans="1:5" ht="15.75" customHeight="1">
      <c r="A74" s="6"/>
      <c r="B74" s="5" t="s">
        <v>37</v>
      </c>
      <c r="D74" s="15">
        <v>74.9</v>
      </c>
      <c r="E74" s="16">
        <f>13155701.2/10000000</f>
        <v>1.3155701199999998</v>
      </c>
    </row>
    <row r="75" spans="1:5" ht="15.75" customHeight="1">
      <c r="A75" s="6"/>
      <c r="B75" s="5" t="s">
        <v>38</v>
      </c>
      <c r="D75" s="15">
        <v>67.7</v>
      </c>
      <c r="E75" s="16">
        <f>13150859.5/10000000</f>
        <v>1.31508595</v>
      </c>
    </row>
    <row r="76" spans="1:5" ht="15.75" customHeight="1">
      <c r="A76" s="6"/>
      <c r="B76" s="5" t="s">
        <v>39</v>
      </c>
      <c r="D76" s="15">
        <v>75.3</v>
      </c>
      <c r="E76" s="16">
        <f>13190064.5/10000000</f>
        <v>1.31900645</v>
      </c>
    </row>
    <row r="77" spans="1:5" ht="15.75" customHeight="1">
      <c r="A77" s="6" t="s">
        <v>8</v>
      </c>
      <c r="B77" s="5" t="s">
        <v>28</v>
      </c>
      <c r="D77" s="15">
        <v>77.1</v>
      </c>
      <c r="E77" s="16">
        <f>12986389.1/10000000</f>
        <v>1.29863891</v>
      </c>
    </row>
    <row r="78" spans="1:5" ht="15.75" customHeight="1">
      <c r="A78" s="5"/>
      <c r="B78" s="5" t="s">
        <v>29</v>
      </c>
      <c r="D78" s="15">
        <v>83</v>
      </c>
      <c r="E78" s="16">
        <f>10234020.8/10000000</f>
        <v>1.02340208</v>
      </c>
    </row>
    <row r="79" spans="1:5" ht="15.75" customHeight="1">
      <c r="A79" s="6"/>
      <c r="B79" s="5" t="s">
        <v>30</v>
      </c>
      <c r="D79" s="15">
        <v>77.2</v>
      </c>
      <c r="E79" s="16">
        <f>12796731.2/10000000</f>
        <v>1.27967312</v>
      </c>
    </row>
    <row r="80" spans="1:5" ht="15.75" customHeight="1">
      <c r="A80" s="6"/>
      <c r="B80" s="5" t="s">
        <v>31</v>
      </c>
      <c r="D80" s="15">
        <v>78.9</v>
      </c>
      <c r="E80" s="16">
        <f>12116551.1/10000000</f>
        <v>1.21165511</v>
      </c>
    </row>
    <row r="81" spans="1:5" ht="15.75" customHeight="1">
      <c r="A81" s="6"/>
      <c r="B81" s="5" t="s">
        <v>32</v>
      </c>
      <c r="D81" s="15">
        <v>77.7</v>
      </c>
      <c r="E81" s="16">
        <f>12051582.9/10000000</f>
        <v>1.20515829</v>
      </c>
    </row>
    <row r="82" spans="1:5" ht="15.75" customHeight="1">
      <c r="A82" s="6"/>
      <c r="B82" s="5" t="s">
        <v>33</v>
      </c>
      <c r="D82" s="15">
        <v>76.3</v>
      </c>
      <c r="E82" s="16">
        <f>11190339/10000000</f>
        <v>1.1190339</v>
      </c>
    </row>
    <row r="83" spans="1:5" ht="15.75" customHeight="1">
      <c r="A83" s="6"/>
      <c r="B83" s="5" t="s">
        <v>34</v>
      </c>
      <c r="D83" s="15">
        <v>76.3</v>
      </c>
      <c r="E83" s="16">
        <f>12069919.8/10000000</f>
        <v>1.20699198</v>
      </c>
    </row>
    <row r="84" spans="1:5" ht="15.75" customHeight="1">
      <c r="A84" s="6"/>
      <c r="B84" s="5" t="s">
        <v>35</v>
      </c>
      <c r="D84" s="15">
        <v>75.9</v>
      </c>
      <c r="E84" s="16">
        <f>11975835.5/10000000</f>
        <v>1.19758355</v>
      </c>
    </row>
    <row r="85" spans="1:5" ht="15.75" customHeight="1">
      <c r="A85" s="6"/>
      <c r="B85" s="5" t="s">
        <v>36</v>
      </c>
      <c r="D85" s="15">
        <v>71.7</v>
      </c>
      <c r="E85" s="16">
        <f>12028739.1/10000000</f>
        <v>1.2028739099999999</v>
      </c>
    </row>
    <row r="86" spans="1:5" ht="15.75" customHeight="1">
      <c r="A86" s="6"/>
      <c r="B86" s="5" t="s">
        <v>37</v>
      </c>
      <c r="D86" s="15">
        <v>70.8</v>
      </c>
      <c r="E86" s="16">
        <f>12696964.2/10000000</f>
        <v>1.2696964199999998</v>
      </c>
    </row>
    <row r="87" spans="1:5" ht="15.75" customHeight="1">
      <c r="A87" s="6"/>
      <c r="B87" s="5" t="s">
        <v>38</v>
      </c>
      <c r="D87" s="15">
        <v>62.5</v>
      </c>
      <c r="E87" s="16">
        <f>13819433/10000000</f>
        <v>1.3819433</v>
      </c>
    </row>
    <row r="88" spans="1:5" ht="15.75" customHeight="1">
      <c r="A88" s="6"/>
      <c r="B88" s="5" t="s">
        <v>39</v>
      </c>
      <c r="D88" s="15">
        <v>69.5</v>
      </c>
      <c r="E88" s="16">
        <f>13202424.5/10000000</f>
        <v>1.32024245</v>
      </c>
    </row>
    <row r="89" spans="1:5" ht="15.75" customHeight="1">
      <c r="A89" s="6" t="s">
        <v>9</v>
      </c>
      <c r="B89" s="5" t="s">
        <v>28</v>
      </c>
      <c r="D89" s="15">
        <v>78.6</v>
      </c>
      <c r="E89" s="16">
        <f>13413729.7/10000000</f>
        <v>1.3413729699999999</v>
      </c>
    </row>
    <row r="90" spans="1:5" ht="15.75" customHeight="1">
      <c r="A90" s="6"/>
      <c r="B90" s="5" t="s">
        <v>29</v>
      </c>
      <c r="D90" s="15">
        <v>74.4</v>
      </c>
      <c r="E90" s="16">
        <f>9550769/10000000</f>
        <v>0.9550769</v>
      </c>
    </row>
    <row r="91" spans="1:5" ht="15.75" customHeight="1">
      <c r="A91" s="5"/>
      <c r="B91" s="5" t="s">
        <v>30</v>
      </c>
      <c r="D91" s="15">
        <v>74.7</v>
      </c>
      <c r="E91" s="16">
        <f>12482992.5/10000000</f>
        <v>1.24829925</v>
      </c>
    </row>
    <row r="92" spans="1:5" ht="15.75" customHeight="1">
      <c r="A92" s="6"/>
      <c r="B92" s="5" t="s">
        <v>31</v>
      </c>
      <c r="D92" s="15">
        <v>76.1</v>
      </c>
      <c r="E92" s="16">
        <f>11573487.5/10000000</f>
        <v>1.15734875</v>
      </c>
    </row>
    <row r="93" spans="1:5" ht="15.75" customHeight="1">
      <c r="A93" s="6"/>
      <c r="B93" s="5" t="s">
        <v>32</v>
      </c>
      <c r="D93" s="15">
        <v>75.7</v>
      </c>
      <c r="E93" s="16">
        <f>12084014.1/10000000</f>
        <v>1.20840141</v>
      </c>
    </row>
    <row r="94" spans="1:5" ht="15.75" customHeight="1">
      <c r="A94" s="6"/>
      <c r="B94" s="5" t="s">
        <v>33</v>
      </c>
      <c r="D94" s="15">
        <v>75.9</v>
      </c>
      <c r="E94" s="16">
        <f>10313805/10000000</f>
        <v>1.0313805</v>
      </c>
    </row>
    <row r="95" spans="1:5" ht="15.75" customHeight="1">
      <c r="A95" s="6"/>
      <c r="B95" s="5" t="s">
        <v>34</v>
      </c>
      <c r="D95" s="15">
        <v>76.2</v>
      </c>
      <c r="E95" s="16">
        <f>10659804.6/10000000</f>
        <v>1.06598046</v>
      </c>
    </row>
    <row r="96" spans="1:5" ht="15.75" customHeight="1">
      <c r="A96" s="6"/>
      <c r="B96" s="5" t="s">
        <v>35</v>
      </c>
      <c r="D96" s="15">
        <v>77.5</v>
      </c>
      <c r="E96" s="16">
        <f>11229466.5/10000000</f>
        <v>1.12294665</v>
      </c>
    </row>
    <row r="97" spans="1:5" ht="15.75" customHeight="1">
      <c r="A97" s="6"/>
      <c r="B97" s="5" t="s">
        <v>36</v>
      </c>
      <c r="D97" s="15">
        <v>76.1</v>
      </c>
      <c r="E97" s="16">
        <f>11673616.1/10000000</f>
        <v>1.16736161</v>
      </c>
    </row>
    <row r="98" spans="1:5" ht="15.75" customHeight="1">
      <c r="A98" s="6"/>
      <c r="B98" s="5" t="s">
        <v>37</v>
      </c>
      <c r="D98" s="15">
        <v>73.9</v>
      </c>
      <c r="E98" s="16">
        <f>11428133.3/10000000</f>
        <v>1.14281333</v>
      </c>
    </row>
    <row r="99" spans="1:5" ht="15.75" customHeight="1">
      <c r="A99" s="6"/>
      <c r="B99" s="5" t="s">
        <v>38</v>
      </c>
      <c r="D99" s="15">
        <v>67.8</v>
      </c>
      <c r="E99" s="16">
        <f>12037030/10000000</f>
        <v>1.203703</v>
      </c>
    </row>
    <row r="100" spans="1:5" ht="15.75" customHeight="1">
      <c r="A100" s="6"/>
      <c r="B100" s="5" t="s">
        <v>39</v>
      </c>
      <c r="D100" s="15">
        <v>75.6</v>
      </c>
      <c r="E100" s="16">
        <f>11939030.6/10000000</f>
        <v>1.19390306</v>
      </c>
    </row>
    <row r="101" spans="1:5" ht="15.75" customHeight="1">
      <c r="A101" s="6" t="s">
        <v>10</v>
      </c>
      <c r="B101" s="5" t="s">
        <v>28</v>
      </c>
      <c r="D101" s="15">
        <v>77.9</v>
      </c>
      <c r="E101" s="16">
        <f>11263572/10000000</f>
        <v>1.1263572</v>
      </c>
    </row>
    <row r="102" spans="1:5" ht="15.75" customHeight="1">
      <c r="A102" s="6"/>
      <c r="B102" s="5" t="s">
        <v>29</v>
      </c>
      <c r="D102" s="15">
        <v>87.5</v>
      </c>
      <c r="E102" s="16">
        <f>10191065.1/10000000</f>
        <v>1.0191065099999999</v>
      </c>
    </row>
    <row r="103" spans="1:5" ht="15.75" customHeight="1">
      <c r="A103" s="6"/>
      <c r="B103" s="5" t="s">
        <v>30</v>
      </c>
      <c r="D103" s="15">
        <v>79.8</v>
      </c>
      <c r="E103" s="16">
        <f>11173613.8/10000000</f>
        <v>1.1173613800000002</v>
      </c>
    </row>
    <row r="104" spans="1:5" ht="15.75" customHeight="1">
      <c r="A104" s="5"/>
      <c r="B104" s="5" t="s">
        <v>31</v>
      </c>
      <c r="D104" s="15">
        <v>81.9</v>
      </c>
      <c r="E104" s="16">
        <f>10019193.8/10000000</f>
        <v>1.0019193800000001</v>
      </c>
    </row>
    <row r="105" spans="1:5" ht="15.75" customHeight="1">
      <c r="A105" s="6"/>
      <c r="B105" s="5" t="s">
        <v>32</v>
      </c>
      <c r="D105" s="15">
        <v>82.6</v>
      </c>
      <c r="E105" s="16">
        <f>11515096.3/10000000</f>
        <v>1.15150963</v>
      </c>
    </row>
    <row r="106" spans="1:5" ht="15.75" customHeight="1">
      <c r="A106" s="6"/>
      <c r="B106" s="5" t="s">
        <v>33</v>
      </c>
      <c r="D106" s="15">
        <v>82.2</v>
      </c>
      <c r="E106" s="16">
        <f>9797076/10000000</f>
        <v>0.9797076</v>
      </c>
    </row>
    <row r="107" spans="1:5" ht="15.75" customHeight="1">
      <c r="A107" s="6"/>
      <c r="B107" s="5" t="s">
        <v>34</v>
      </c>
      <c r="D107" s="15">
        <v>81.7</v>
      </c>
      <c r="E107" s="16">
        <f>10197283.8/10000000</f>
        <v>1.01972838</v>
      </c>
    </row>
    <row r="108" spans="1:5" ht="15.75" customHeight="1">
      <c r="A108" s="6"/>
      <c r="B108" s="5" t="s">
        <v>35</v>
      </c>
      <c r="D108" s="15">
        <v>85.5</v>
      </c>
      <c r="E108" s="16">
        <f>10635630.7/10000000</f>
        <v>1.0635630699999998</v>
      </c>
    </row>
    <row r="109" spans="1:5" ht="15.75" customHeight="1">
      <c r="A109" s="6"/>
      <c r="B109" s="5" t="s">
        <v>36</v>
      </c>
      <c r="D109" s="15">
        <v>80.7</v>
      </c>
      <c r="E109" s="16">
        <f>11058898.2/10000000</f>
        <v>1.10588982</v>
      </c>
    </row>
    <row r="110" spans="1:5" ht="15.75" customHeight="1">
      <c r="A110" s="6"/>
      <c r="B110" s="5" t="s">
        <v>37</v>
      </c>
      <c r="D110" s="15">
        <v>80.6</v>
      </c>
      <c r="E110" s="16">
        <f>11341629.5/10000000</f>
        <v>1.13416295</v>
      </c>
    </row>
    <row r="111" spans="1:5" ht="15.75" customHeight="1">
      <c r="A111" s="6"/>
      <c r="B111" s="5" t="s">
        <v>38</v>
      </c>
      <c r="D111" s="15">
        <v>75.2</v>
      </c>
      <c r="E111" s="16">
        <f>11658311.5/10000000</f>
        <v>1.16583115</v>
      </c>
    </row>
    <row r="112" spans="1:5" ht="15.75" customHeight="1">
      <c r="A112" s="6"/>
      <c r="B112" s="5" t="s">
        <v>39</v>
      </c>
      <c r="D112" s="15">
        <v>80</v>
      </c>
      <c r="E112" s="16">
        <f>11637893.6/10000000</f>
        <v>1.16378936</v>
      </c>
    </row>
    <row r="113" spans="1:5" ht="15.75" customHeight="1">
      <c r="A113" s="6" t="s">
        <v>11</v>
      </c>
      <c r="B113" s="5" t="s">
        <v>28</v>
      </c>
      <c r="D113" s="15">
        <v>89</v>
      </c>
      <c r="E113" s="16">
        <f>11645204/10000000</f>
        <v>1.1645204</v>
      </c>
    </row>
    <row r="114" spans="1:5" ht="15.75" customHeight="1">
      <c r="A114" s="6"/>
      <c r="B114" s="5" t="s">
        <v>29</v>
      </c>
      <c r="D114" s="15">
        <v>95.1</v>
      </c>
      <c r="E114" s="16">
        <f>8699773.7/10000000</f>
        <v>0.86997737</v>
      </c>
    </row>
    <row r="115" spans="1:5" ht="15.75" customHeight="1">
      <c r="A115" s="6"/>
      <c r="B115" s="5" t="s">
        <v>30</v>
      </c>
      <c r="D115" s="15">
        <v>92.7</v>
      </c>
      <c r="E115" s="16">
        <f>10261964/10000000</f>
        <v>1.0261964</v>
      </c>
    </row>
    <row r="116" spans="1:5" ht="15.75" customHeight="1">
      <c r="A116" s="6"/>
      <c r="B116" s="5" t="s">
        <v>31</v>
      </c>
      <c r="D116" s="15">
        <v>97</v>
      </c>
      <c r="E116" s="16">
        <f>9529027.6/10000000</f>
        <v>0.95290276</v>
      </c>
    </row>
    <row r="117" spans="1:5" ht="15.75" customHeight="1">
      <c r="A117" s="5"/>
      <c r="B117" s="5" t="s">
        <v>32</v>
      </c>
      <c r="D117" s="15">
        <v>98.1</v>
      </c>
      <c r="E117" s="16">
        <f>10135365.4/10000000</f>
        <v>1.01353654</v>
      </c>
    </row>
    <row r="118" spans="1:5" ht="15.75" customHeight="1">
      <c r="A118" s="6"/>
      <c r="B118" s="5" t="s">
        <v>33</v>
      </c>
      <c r="D118" s="15">
        <v>97.7</v>
      </c>
      <c r="E118" s="16">
        <f>8582084.6/10000000</f>
        <v>0.85820846</v>
      </c>
    </row>
    <row r="119" spans="1:5" ht="15.75" customHeight="1">
      <c r="A119" s="6"/>
      <c r="B119" s="5" t="s">
        <v>34</v>
      </c>
      <c r="D119" s="15">
        <v>98.6</v>
      </c>
      <c r="E119" s="16">
        <f>10092759.5/10000000</f>
        <v>1.00927595</v>
      </c>
    </row>
    <row r="120" spans="1:5" ht="15.75" customHeight="1">
      <c r="A120" s="6"/>
      <c r="B120" s="5" t="s">
        <v>35</v>
      </c>
      <c r="D120" s="15">
        <v>96</v>
      </c>
      <c r="E120" s="16">
        <f>10323105.5/10000000</f>
        <v>1.03231055</v>
      </c>
    </row>
    <row r="121" spans="1:5" ht="15.75" customHeight="1">
      <c r="A121" s="6"/>
      <c r="B121" s="5" t="s">
        <v>36</v>
      </c>
      <c r="D121" s="15">
        <v>92.7</v>
      </c>
      <c r="E121" s="16">
        <f>9945661.7/10000000</f>
        <v>0.9945661699999999</v>
      </c>
    </row>
    <row r="122" spans="1:5" ht="15.75" customHeight="1">
      <c r="A122" s="6"/>
      <c r="B122" s="5" t="s">
        <v>37</v>
      </c>
      <c r="D122" s="15">
        <v>90.3</v>
      </c>
      <c r="E122" s="16">
        <f>11378591.5/10000000</f>
        <v>1.13785915</v>
      </c>
    </row>
    <row r="123" spans="1:5" ht="15.75" customHeight="1">
      <c r="A123" s="6"/>
      <c r="B123" s="5" t="s">
        <v>38</v>
      </c>
      <c r="D123" s="15">
        <v>88.2</v>
      </c>
      <c r="E123" s="16">
        <f>11066755.5/10000000</f>
        <v>1.10667555</v>
      </c>
    </row>
    <row r="124" spans="1:5" ht="15.75" customHeight="1">
      <c r="A124" s="6"/>
      <c r="B124" s="5" t="s">
        <v>39</v>
      </c>
      <c r="D124" s="15">
        <v>84.6</v>
      </c>
      <c r="E124" s="16">
        <f>11936011.7/10000000</f>
        <v>1.19360117</v>
      </c>
    </row>
    <row r="125" spans="1:5" ht="15.75" customHeight="1">
      <c r="A125" s="6" t="s">
        <v>12</v>
      </c>
      <c r="B125" s="5" t="s">
        <v>28</v>
      </c>
      <c r="D125" s="15">
        <v>99.7</v>
      </c>
      <c r="E125" s="16">
        <f>11137198.8/10000000</f>
        <v>1.11371988</v>
      </c>
    </row>
    <row r="126" spans="1:5" ht="15.75" customHeight="1">
      <c r="A126" s="6"/>
      <c r="B126" s="5" t="s">
        <v>29</v>
      </c>
      <c r="D126" s="15">
        <v>95.4</v>
      </c>
      <c r="E126" s="16">
        <f>9250662.1/10000000</f>
        <v>0.92506621</v>
      </c>
    </row>
    <row r="127" spans="1:5" ht="15.75" customHeight="1">
      <c r="A127" s="6"/>
      <c r="B127" s="5" t="s">
        <v>30</v>
      </c>
      <c r="D127" s="15">
        <v>95.1</v>
      </c>
      <c r="E127" s="16">
        <f>10858643.1/10000000</f>
        <v>1.08586431</v>
      </c>
    </row>
    <row r="128" spans="1:5" ht="15.75" customHeight="1">
      <c r="A128" s="6"/>
      <c r="B128" s="5" t="s">
        <v>31</v>
      </c>
      <c r="D128" s="15">
        <v>97.7</v>
      </c>
      <c r="E128" s="16">
        <f>9612099.4/10000000</f>
        <v>0.96120994</v>
      </c>
    </row>
    <row r="129" spans="1:5" ht="15.75" customHeight="1">
      <c r="A129" s="6"/>
      <c r="B129" s="5" t="s">
        <v>32</v>
      </c>
      <c r="D129" s="15">
        <v>96.7</v>
      </c>
      <c r="E129" s="16">
        <f>9773340/10000000</f>
        <v>0.977334</v>
      </c>
    </row>
    <row r="130" spans="1:5" ht="15.75" customHeight="1">
      <c r="A130" s="5"/>
      <c r="B130" s="5" t="s">
        <v>33</v>
      </c>
      <c r="D130" s="15">
        <v>94.9</v>
      </c>
      <c r="E130" s="16">
        <f>9218261.2/10000000</f>
        <v>0.92182612</v>
      </c>
    </row>
    <row r="131" spans="1:5" ht="15.75" customHeight="1">
      <c r="A131" s="6"/>
      <c r="B131" s="5" t="s">
        <v>34</v>
      </c>
      <c r="D131" s="15">
        <v>94.9</v>
      </c>
      <c r="E131" s="16">
        <f>9983366.5/10000000</f>
        <v>0.99833665</v>
      </c>
    </row>
    <row r="132" spans="1:5" ht="15.75" customHeight="1">
      <c r="A132" s="6"/>
      <c r="B132" s="5" t="s">
        <v>35</v>
      </c>
      <c r="D132" s="15">
        <v>94.3</v>
      </c>
      <c r="E132" s="16">
        <f>9784744.7/10000000</f>
        <v>0.9784744699999999</v>
      </c>
    </row>
    <row r="133" spans="1:5" ht="15.75" customHeight="1">
      <c r="A133" s="6"/>
      <c r="B133" s="5" t="s">
        <v>36</v>
      </c>
      <c r="D133" s="15">
        <v>95.1</v>
      </c>
      <c r="E133" s="16">
        <f>9325734.5/10000000</f>
        <v>0.93257345</v>
      </c>
    </row>
    <row r="134" spans="1:5" ht="15.75" customHeight="1">
      <c r="A134" s="6"/>
      <c r="B134" s="5" t="s">
        <v>37</v>
      </c>
      <c r="D134" s="15">
        <v>96.2</v>
      </c>
      <c r="E134" s="16">
        <f>10183657.3/10000000</f>
        <v>1.01836573</v>
      </c>
    </row>
    <row r="135" spans="1:5" ht="15.75" customHeight="1">
      <c r="A135" s="6"/>
      <c r="B135" s="5" t="s">
        <v>38</v>
      </c>
      <c r="D135" s="15">
        <v>89.7</v>
      </c>
      <c r="E135" s="16">
        <f>10121697.8/10000000</f>
        <v>1.01216978</v>
      </c>
    </row>
    <row r="136" spans="1:5" ht="15.75" customHeight="1">
      <c r="A136" s="6"/>
      <c r="B136" s="5" t="s">
        <v>39</v>
      </c>
      <c r="D136" s="15">
        <v>89.8</v>
      </c>
      <c r="E136" s="16">
        <f>11037403.3/10000000</f>
        <v>1.1037403300000002</v>
      </c>
    </row>
    <row r="137" spans="1:5" ht="15.75" customHeight="1">
      <c r="A137" s="6" t="s">
        <v>13</v>
      </c>
      <c r="B137" s="5" t="s">
        <v>28</v>
      </c>
      <c r="D137" s="15">
        <v>99.1</v>
      </c>
      <c r="E137" s="16">
        <f>10452486/10000000</f>
        <v>1.0452486</v>
      </c>
    </row>
    <row r="138" spans="1:5" ht="15.75" customHeight="1">
      <c r="A138" s="6"/>
      <c r="B138" s="5" t="s">
        <v>29</v>
      </c>
      <c r="D138" s="15">
        <v>107.1</v>
      </c>
      <c r="E138" s="16">
        <f>8563458.5/10000000</f>
        <v>0.85634585</v>
      </c>
    </row>
    <row r="139" spans="1:5" ht="15.75" customHeight="1">
      <c r="A139" s="6"/>
      <c r="B139" s="5" t="s">
        <v>30</v>
      </c>
      <c r="D139" s="15">
        <v>100.6</v>
      </c>
      <c r="E139" s="16">
        <f>9266824.5/10000000</f>
        <v>0.92668245</v>
      </c>
    </row>
    <row r="140" spans="1:5" ht="15.75" customHeight="1">
      <c r="A140" s="6"/>
      <c r="B140" s="5" t="s">
        <v>31</v>
      </c>
      <c r="D140" s="15">
        <v>99.3</v>
      </c>
      <c r="E140" s="16">
        <f>9346226/10000000</f>
        <v>0.9346226</v>
      </c>
    </row>
    <row r="141" spans="1:5" ht="15.75" customHeight="1">
      <c r="A141" s="6"/>
      <c r="B141" s="5" t="s">
        <v>32</v>
      </c>
      <c r="D141" s="15">
        <v>96.4</v>
      </c>
      <c r="E141" s="16">
        <f>9520560/10000000</f>
        <v>0.952056</v>
      </c>
    </row>
    <row r="142" spans="1:5" ht="15.75" customHeight="1">
      <c r="A142" s="6"/>
      <c r="B142" s="5" t="s">
        <v>33</v>
      </c>
      <c r="D142" s="15">
        <v>97.3</v>
      </c>
      <c r="E142" s="16">
        <f>8774177.9/10000000</f>
        <v>0.8774177900000001</v>
      </c>
    </row>
    <row r="143" spans="1:5" ht="15.75" customHeight="1">
      <c r="A143" s="5"/>
      <c r="B143" s="5" t="s">
        <v>34</v>
      </c>
      <c r="D143" s="15">
        <v>96.7</v>
      </c>
      <c r="E143" s="16">
        <f>9421044.1/10000000</f>
        <v>0.94210441</v>
      </c>
    </row>
    <row r="144" spans="1:5" ht="15.75" customHeight="1">
      <c r="A144" s="6"/>
      <c r="B144" s="5" t="s">
        <v>35</v>
      </c>
      <c r="D144" s="15">
        <v>95.5</v>
      </c>
      <c r="E144" s="16">
        <f>9712182.6/10000000</f>
        <v>0.97121826</v>
      </c>
    </row>
    <row r="145" spans="1:5" ht="15.75" customHeight="1">
      <c r="A145" s="6"/>
      <c r="B145" s="5" t="s">
        <v>36</v>
      </c>
      <c r="D145" s="15">
        <v>95.1</v>
      </c>
      <c r="E145" s="16">
        <f>9385216.8/10000000</f>
        <v>0.93852168</v>
      </c>
    </row>
    <row r="146" spans="1:5" ht="15.75" customHeight="1">
      <c r="A146" s="6"/>
      <c r="B146" s="5" t="s">
        <v>37</v>
      </c>
      <c r="D146" s="15">
        <v>96</v>
      </c>
      <c r="E146" s="16">
        <f>9499929/10000000</f>
        <v>0.9499929</v>
      </c>
    </row>
    <row r="147" spans="1:5" ht="15.75" customHeight="1">
      <c r="A147" s="6"/>
      <c r="B147" s="5" t="s">
        <v>38</v>
      </c>
      <c r="D147" s="15">
        <v>92.1</v>
      </c>
      <c r="E147" s="16">
        <f>9987660.7/10000000</f>
        <v>0.99876607</v>
      </c>
    </row>
    <row r="148" spans="1:5" ht="15.75" customHeight="1">
      <c r="A148" s="6"/>
      <c r="B148" s="5" t="s">
        <v>39</v>
      </c>
      <c r="D148" s="15">
        <v>97.5</v>
      </c>
      <c r="E148" s="16">
        <f>10295824.1/10000000</f>
        <v>1.02958241</v>
      </c>
    </row>
    <row r="149" spans="1:5" ht="15.75" customHeight="1">
      <c r="A149" s="6" t="s">
        <v>14</v>
      </c>
      <c r="B149" s="5" t="s">
        <v>28</v>
      </c>
      <c r="D149" s="15">
        <v>109.6</v>
      </c>
      <c r="E149" s="16">
        <f>10563301.5/10000000</f>
        <v>1.05633015</v>
      </c>
    </row>
    <row r="150" spans="1:5" ht="15.75" customHeight="1">
      <c r="A150" s="6"/>
      <c r="B150" s="5" t="s">
        <v>29</v>
      </c>
      <c r="D150" s="15">
        <v>111.5</v>
      </c>
      <c r="E150" s="16">
        <f>6044138.7/10000000</f>
        <v>0.60441387</v>
      </c>
    </row>
    <row r="151" spans="1:5" ht="15.75" customHeight="1">
      <c r="A151" s="6"/>
      <c r="B151" s="5" t="s">
        <v>30</v>
      </c>
      <c r="D151" s="15">
        <v>110</v>
      </c>
      <c r="E151" s="16">
        <f>9037556/10000000</f>
        <v>0.9037556</v>
      </c>
    </row>
    <row r="152" spans="1:5" ht="15.75" customHeight="1">
      <c r="A152" s="6"/>
      <c r="B152" s="5" t="s">
        <v>31</v>
      </c>
      <c r="D152" s="15">
        <v>110.9</v>
      </c>
      <c r="E152" s="16">
        <f>8045203.5/10000000</f>
        <v>0.80452035</v>
      </c>
    </row>
    <row r="153" spans="1:5" ht="15.75" customHeight="1">
      <c r="A153" s="6"/>
      <c r="B153" s="5" t="s">
        <v>32</v>
      </c>
      <c r="D153" s="15">
        <v>110.6</v>
      </c>
      <c r="E153" s="16">
        <f>8030378/10000000</f>
        <v>0.8030378</v>
      </c>
    </row>
    <row r="154" spans="1:5" ht="15.75" customHeight="1">
      <c r="A154" s="6"/>
      <c r="B154" s="5" t="s">
        <v>33</v>
      </c>
      <c r="D154" s="15">
        <v>107.3</v>
      </c>
      <c r="E154" s="16">
        <f>7620683.1/10000000</f>
        <v>0.76206831</v>
      </c>
    </row>
    <row r="155" spans="1:5" ht="15.75" customHeight="1">
      <c r="A155" s="6"/>
      <c r="B155" s="5" t="s">
        <v>34</v>
      </c>
      <c r="D155" s="15">
        <v>103.9</v>
      </c>
      <c r="E155" s="16">
        <f>9167821.8/10000000</f>
        <v>0.9167821800000001</v>
      </c>
    </row>
    <row r="156" spans="1:5" ht="15.75" customHeight="1">
      <c r="A156" s="5"/>
      <c r="B156" s="5" t="s">
        <v>35</v>
      </c>
      <c r="D156" s="15">
        <v>105.7</v>
      </c>
      <c r="E156" s="16">
        <f>8736950.7/10000000</f>
        <v>0.8736950699999999</v>
      </c>
    </row>
    <row r="157" spans="1:5" ht="15.75" customHeight="1">
      <c r="A157" s="6"/>
      <c r="B157" s="5" t="s">
        <v>36</v>
      </c>
      <c r="D157" s="15">
        <v>105.5</v>
      </c>
      <c r="E157" s="16">
        <f>8979015.7/10000000</f>
        <v>0.8979015699999999</v>
      </c>
    </row>
    <row r="158" spans="1:5" ht="15.75" customHeight="1">
      <c r="A158" s="6"/>
      <c r="B158" s="5" t="s">
        <v>37</v>
      </c>
      <c r="D158" s="15">
        <v>104.9</v>
      </c>
      <c r="E158" s="16">
        <f>9216166.7/10000000</f>
        <v>0.9216166699999999</v>
      </c>
    </row>
    <row r="159" spans="1:5" ht="15.75" customHeight="1">
      <c r="A159" s="6"/>
      <c r="B159" s="5" t="s">
        <v>38</v>
      </c>
      <c r="D159" s="15">
        <v>99.7</v>
      </c>
      <c r="E159" s="16">
        <f>9846695/10000000</f>
        <v>0.9846695</v>
      </c>
    </row>
    <row r="160" spans="1:5" ht="15.75" customHeight="1">
      <c r="A160" s="6"/>
      <c r="B160" s="5" t="s">
        <v>39</v>
      </c>
      <c r="D160" s="15">
        <v>106.6</v>
      </c>
      <c r="E160" s="16">
        <f>9734826.1/10000000</f>
        <v>0.9734826099999999</v>
      </c>
    </row>
    <row r="161" spans="1:5" ht="15.75" customHeight="1">
      <c r="A161" s="6" t="s">
        <v>15</v>
      </c>
      <c r="B161" s="5" t="s">
        <v>28</v>
      </c>
      <c r="D161" s="15">
        <v>116.9</v>
      </c>
      <c r="E161" s="16">
        <f>9110649.8/10000000</f>
        <v>0.91106498</v>
      </c>
    </row>
    <row r="162" spans="1:5" ht="15.75" customHeight="1">
      <c r="A162" s="6"/>
      <c r="B162" s="5" t="s">
        <v>29</v>
      </c>
      <c r="D162" s="15">
        <v>106.8</v>
      </c>
      <c r="E162" s="16">
        <f>8185815.2/10000000</f>
        <v>0.8185815200000001</v>
      </c>
    </row>
    <row r="163" spans="1:5" ht="15.75" customHeight="1">
      <c r="A163" s="6"/>
      <c r="B163" s="5" t="s">
        <v>30</v>
      </c>
      <c r="D163" s="15">
        <v>108</v>
      </c>
      <c r="E163" s="16">
        <f>9678646.2/10000000</f>
        <v>0.96786462</v>
      </c>
    </row>
    <row r="164" spans="1:5" ht="15.75" customHeight="1">
      <c r="A164" s="6"/>
      <c r="B164" s="5" t="s">
        <v>31</v>
      </c>
      <c r="D164" s="15">
        <v>108.4</v>
      </c>
      <c r="E164" s="16">
        <f>7992806.7/10000000</f>
        <v>0.79928067</v>
      </c>
    </row>
    <row r="165" spans="1:5" ht="15.75" customHeight="1">
      <c r="A165" s="6"/>
      <c r="B165" s="5" t="s">
        <v>32</v>
      </c>
      <c r="D165" s="15">
        <v>105.5</v>
      </c>
      <c r="E165" s="16">
        <f>9058988.6/10000000</f>
        <v>0.90589886</v>
      </c>
    </row>
    <row r="166" spans="1:5" ht="15.75" customHeight="1">
      <c r="A166" s="6"/>
      <c r="B166" s="5" t="s">
        <v>33</v>
      </c>
      <c r="D166" s="15">
        <v>101.9</v>
      </c>
      <c r="E166" s="16">
        <f>8244048.5/10000000</f>
        <v>0.82440485</v>
      </c>
    </row>
    <row r="167" spans="1:5" ht="15.75" customHeight="1">
      <c r="A167" s="6"/>
      <c r="B167" s="5" t="s">
        <v>34</v>
      </c>
      <c r="D167" s="15">
        <v>99.6</v>
      </c>
      <c r="E167" s="16">
        <f>8852297.6/10000000</f>
        <v>0.88522976</v>
      </c>
    </row>
    <row r="168" spans="1:5" ht="15.75" customHeight="1">
      <c r="A168" s="6"/>
      <c r="B168" s="5" t="s">
        <v>35</v>
      </c>
      <c r="D168" s="15">
        <v>102.8</v>
      </c>
      <c r="E168" s="16">
        <f>9623816.1/10000000</f>
        <v>0.96238161</v>
      </c>
    </row>
    <row r="169" spans="1:5" ht="15.75" customHeight="1">
      <c r="A169" s="5"/>
      <c r="B169" s="5" t="s">
        <v>36</v>
      </c>
      <c r="D169" s="15">
        <v>98.7</v>
      </c>
      <c r="E169" s="16">
        <f>9194606.8/10000000</f>
        <v>0.91946068</v>
      </c>
    </row>
    <row r="170" spans="1:5" ht="15.75" customHeight="1">
      <c r="A170" s="6"/>
      <c r="B170" s="5" t="s">
        <v>37</v>
      </c>
      <c r="D170" s="15">
        <v>101.3</v>
      </c>
      <c r="E170" s="16">
        <f>9209030.4/10000000</f>
        <v>0.92090304</v>
      </c>
    </row>
    <row r="171" spans="1:5" ht="15.75" customHeight="1">
      <c r="A171" s="6"/>
      <c r="B171" s="5" t="s">
        <v>38</v>
      </c>
      <c r="D171" s="15">
        <v>96.1</v>
      </c>
      <c r="E171" s="16">
        <f>9898185.2/10000000</f>
        <v>0.9898185199999999</v>
      </c>
    </row>
    <row r="172" spans="1:5" ht="15.75" customHeight="1">
      <c r="A172" s="6"/>
      <c r="B172" s="5" t="s">
        <v>39</v>
      </c>
      <c r="D172" s="15">
        <v>100.8</v>
      </c>
      <c r="E172" s="16">
        <f>9935812.8/10000000</f>
        <v>0.9935812800000001</v>
      </c>
    </row>
    <row r="173" spans="1:5" ht="15.75" customHeight="1">
      <c r="A173" s="6" t="s">
        <v>16</v>
      </c>
      <c r="B173" s="5" t="s">
        <v>28</v>
      </c>
      <c r="D173" s="15">
        <v>106.9</v>
      </c>
      <c r="E173" s="16">
        <f>10242205/10000000</f>
        <v>1.0242205</v>
      </c>
    </row>
    <row r="174" spans="1:5" ht="15.75" customHeight="1">
      <c r="A174" s="6"/>
      <c r="B174" s="5" t="s">
        <v>29</v>
      </c>
      <c r="D174" s="15">
        <v>109.2</v>
      </c>
      <c r="E174" s="16">
        <f>7635936.7/10000000</f>
        <v>0.76359367</v>
      </c>
    </row>
    <row r="175" spans="1:5" ht="15.75" customHeight="1">
      <c r="A175" s="6"/>
      <c r="B175" s="5" t="s">
        <v>30</v>
      </c>
      <c r="D175" s="15">
        <v>99.8</v>
      </c>
      <c r="E175" s="16">
        <f>9708309.1/10000000</f>
        <v>0.97083091</v>
      </c>
    </row>
    <row r="176" spans="1:5" ht="15.75" customHeight="1">
      <c r="A176" s="6"/>
      <c r="B176" s="5" t="s">
        <v>31</v>
      </c>
      <c r="D176" s="15">
        <v>103.1</v>
      </c>
      <c r="E176" s="16">
        <f>8345662.3/10000000</f>
        <v>0.83456623</v>
      </c>
    </row>
    <row r="177" spans="1:5" ht="15.75" customHeight="1">
      <c r="A177" s="6"/>
      <c r="B177" s="5" t="s">
        <v>32</v>
      </c>
      <c r="D177" s="15">
        <v>102.5</v>
      </c>
      <c r="E177" s="16">
        <f>9163797.9/10000000</f>
        <v>0.91637979</v>
      </c>
    </row>
    <row r="178" spans="1:5" ht="15.75" customHeight="1">
      <c r="A178" s="6"/>
      <c r="B178" s="5" t="s">
        <v>33</v>
      </c>
      <c r="D178" s="15">
        <v>99.7</v>
      </c>
      <c r="E178" s="16">
        <f>8282666.6/10000000</f>
        <v>0.8282666599999999</v>
      </c>
    </row>
    <row r="179" spans="1:5" ht="15.75" customHeight="1">
      <c r="A179" s="6"/>
      <c r="B179" s="5" t="s">
        <v>34</v>
      </c>
      <c r="D179" s="15">
        <v>100.9</v>
      </c>
      <c r="E179" s="16">
        <f>9056203/10000000</f>
        <v>0.9056203</v>
      </c>
    </row>
    <row r="180" spans="1:5" ht="15.75" customHeight="1">
      <c r="A180" s="6"/>
      <c r="B180" s="5" t="s">
        <v>35</v>
      </c>
      <c r="D180" s="15">
        <v>104.3</v>
      </c>
      <c r="E180" s="16">
        <f>8969062.7/10000000</f>
        <v>0.8969062699999999</v>
      </c>
    </row>
    <row r="181" spans="1:5" ht="15.75" customHeight="1">
      <c r="A181" s="6"/>
      <c r="B181" s="5" t="s">
        <v>36</v>
      </c>
      <c r="D181" s="15">
        <v>101.3</v>
      </c>
      <c r="E181" s="16">
        <f>8644671.2/10000000</f>
        <v>0.8644671199999999</v>
      </c>
    </row>
    <row r="182" spans="1:5" ht="15.75" customHeight="1">
      <c r="A182" s="5"/>
      <c r="B182" s="5" t="s">
        <v>37</v>
      </c>
      <c r="D182" s="15">
        <v>103.6</v>
      </c>
      <c r="E182" s="16">
        <f>9654830.7/10000000</f>
        <v>0.9654830699999999</v>
      </c>
    </row>
    <row r="183" spans="1:5" ht="15.75" customHeight="1">
      <c r="A183" s="6"/>
      <c r="B183" s="5" t="s">
        <v>38</v>
      </c>
      <c r="D183" s="15">
        <v>94.7</v>
      </c>
      <c r="E183" s="16">
        <f>10183430.2/10000000</f>
        <v>1.0183430199999999</v>
      </c>
    </row>
    <row r="184" spans="1:5" ht="15.75" customHeight="1">
      <c r="A184" s="6"/>
      <c r="B184" s="5" t="s">
        <v>39</v>
      </c>
      <c r="D184" s="15">
        <v>103.8</v>
      </c>
      <c r="E184" s="16">
        <f>9479952/10000000</f>
        <v>0.9479952</v>
      </c>
    </row>
    <row r="185" spans="1:5" ht="15.75" customHeight="1">
      <c r="A185" s="6" t="s">
        <v>17</v>
      </c>
      <c r="B185" s="5" t="s">
        <v>28</v>
      </c>
      <c r="D185" s="15">
        <v>116.9</v>
      </c>
      <c r="E185" s="16">
        <f>10828480.6/10000000</f>
        <v>1.08284806</v>
      </c>
    </row>
    <row r="186" spans="1:5" ht="15.75" customHeight="1">
      <c r="A186" s="6"/>
      <c r="B186" s="5" t="s">
        <v>29</v>
      </c>
      <c r="D186" s="15">
        <v>113.7</v>
      </c>
      <c r="E186" s="16">
        <f>5850083.5/10000000</f>
        <v>0.58500835</v>
      </c>
    </row>
    <row r="187" spans="1:5" ht="15.75" customHeight="1">
      <c r="A187" s="6"/>
      <c r="B187" s="5" t="s">
        <v>30</v>
      </c>
      <c r="D187" s="15">
        <v>113.3</v>
      </c>
      <c r="E187" s="16">
        <f>8691177.7/10000000</f>
        <v>0.8691177699999999</v>
      </c>
    </row>
    <row r="188" spans="1:5" ht="15.75" customHeight="1">
      <c r="A188" s="6"/>
      <c r="B188" s="5" t="s">
        <v>31</v>
      </c>
      <c r="D188" s="15">
        <v>114.1</v>
      </c>
      <c r="E188" s="16">
        <f>7761728.4/10000000</f>
        <v>0.7761728400000001</v>
      </c>
    </row>
    <row r="189" spans="1:5" ht="15.75" customHeight="1">
      <c r="A189" s="6"/>
      <c r="B189" s="5" t="s">
        <v>32</v>
      </c>
      <c r="D189" s="15">
        <v>113.8</v>
      </c>
      <c r="E189" s="16">
        <f>8686490.7/10000000</f>
        <v>0.8686490699999999</v>
      </c>
    </row>
    <row r="190" spans="1:5" ht="15.75" customHeight="1">
      <c r="A190" s="6"/>
      <c r="B190" s="5" t="s">
        <v>33</v>
      </c>
      <c r="D190" s="15">
        <v>112.6</v>
      </c>
      <c r="E190" s="16">
        <f>7136648.5/10000000</f>
        <v>0.71366485</v>
      </c>
    </row>
    <row r="191" spans="1:5" ht="15.75" customHeight="1">
      <c r="A191" s="6"/>
      <c r="B191" s="5" t="s">
        <v>34</v>
      </c>
      <c r="D191" s="15">
        <v>110.8</v>
      </c>
      <c r="E191" s="16">
        <f>8369291.7/10000000</f>
        <v>0.83692917</v>
      </c>
    </row>
    <row r="192" spans="1:5" ht="15.75" customHeight="1">
      <c r="A192" s="6"/>
      <c r="B192" s="5" t="s">
        <v>35</v>
      </c>
      <c r="D192" s="15">
        <v>109.1</v>
      </c>
      <c r="E192" s="16">
        <f>8848781.1/10000000</f>
        <v>0.8848781099999999</v>
      </c>
    </row>
    <row r="193" spans="1:5" ht="15.75" customHeight="1">
      <c r="A193" s="6"/>
      <c r="B193" s="5" t="s">
        <v>36</v>
      </c>
      <c r="D193" s="15">
        <v>103.7</v>
      </c>
      <c r="E193" s="16">
        <f>8559821.4/10000000</f>
        <v>0.8559821400000001</v>
      </c>
    </row>
    <row r="194" spans="1:5" ht="15.75" customHeight="1">
      <c r="A194" s="6"/>
      <c r="B194" s="5" t="s">
        <v>37</v>
      </c>
      <c r="D194" s="15">
        <v>105.6</v>
      </c>
      <c r="E194" s="16">
        <f>9350989.1/10000000</f>
        <v>0.93509891</v>
      </c>
    </row>
    <row r="195" spans="1:5" ht="15.75" customHeight="1">
      <c r="A195" s="5"/>
      <c r="B195" s="5" t="s">
        <v>38</v>
      </c>
      <c r="D195" s="15">
        <v>98</v>
      </c>
      <c r="E195" s="16">
        <f>9862513.5/10000000</f>
        <v>0.98625135</v>
      </c>
    </row>
    <row r="196" spans="1:5" ht="15.75" customHeight="1">
      <c r="A196" s="6"/>
      <c r="B196" s="5" t="s">
        <v>39</v>
      </c>
      <c r="D196" s="15">
        <v>96.7</v>
      </c>
      <c r="E196" s="16">
        <f>9901927.6/10000000</f>
        <v>0.99019276</v>
      </c>
    </row>
    <row r="197" spans="1:5" ht="15.75" customHeight="1">
      <c r="A197" s="6" t="s">
        <v>18</v>
      </c>
      <c r="B197" s="5" t="s">
        <v>28</v>
      </c>
      <c r="D197" s="15">
        <v>110.6</v>
      </c>
      <c r="E197" s="16">
        <f>9321831.2/10000000</f>
        <v>0.9321831199999999</v>
      </c>
    </row>
    <row r="198" spans="1:5" ht="15.75" customHeight="1">
      <c r="A198" s="6"/>
      <c r="B198" s="5" t="s">
        <v>29</v>
      </c>
      <c r="D198" s="15">
        <v>120.5</v>
      </c>
      <c r="E198" s="16">
        <f>7852574.1/10000000</f>
        <v>0.7852574099999999</v>
      </c>
    </row>
    <row r="199" spans="1:5" ht="15.75" customHeight="1">
      <c r="A199" s="6"/>
      <c r="B199" s="5" t="s">
        <v>30</v>
      </c>
      <c r="D199" s="15">
        <v>108.2</v>
      </c>
      <c r="E199" s="16">
        <f>8240611.4/10000000</f>
        <v>0.8240611400000001</v>
      </c>
    </row>
    <row r="200" spans="1:5" ht="15.75" customHeight="1">
      <c r="A200" s="6"/>
      <c r="B200" s="5" t="s">
        <v>31</v>
      </c>
      <c r="D200" s="15">
        <v>107.3</v>
      </c>
      <c r="E200" s="16">
        <f>8280911.8/10000000</f>
        <v>0.8280911799999999</v>
      </c>
    </row>
    <row r="201" spans="1:5" ht="15.75" customHeight="1">
      <c r="A201" s="6"/>
      <c r="B201" s="5" t="s">
        <v>32</v>
      </c>
      <c r="D201" s="15">
        <v>105.9</v>
      </c>
      <c r="E201" s="16">
        <f>8820771.1/10000000</f>
        <v>0.88207711</v>
      </c>
    </row>
    <row r="202" spans="1:5" ht="15.75" customHeight="1">
      <c r="A202" s="6"/>
      <c r="B202" s="5" t="s">
        <v>33</v>
      </c>
      <c r="D202" s="15">
        <v>104.8</v>
      </c>
      <c r="E202" s="16">
        <f>7653266.2/10000000</f>
        <v>0.7653266200000001</v>
      </c>
    </row>
    <row r="203" spans="1:5" ht="15.75" customHeight="1">
      <c r="A203" s="6"/>
      <c r="B203" s="5" t="s">
        <v>34</v>
      </c>
      <c r="D203" s="15">
        <v>104.6</v>
      </c>
      <c r="E203" s="16">
        <f>8793574.5/10000000</f>
        <v>0.87935745</v>
      </c>
    </row>
    <row r="204" spans="1:5" ht="15.75" customHeight="1">
      <c r="A204" s="6"/>
      <c r="B204" s="5" t="s">
        <v>35</v>
      </c>
      <c r="D204" s="15">
        <v>105.8</v>
      </c>
      <c r="E204" s="16">
        <f>8359222.2/10000000</f>
        <v>0.83592222</v>
      </c>
    </row>
    <row r="205" spans="1:5" ht="15.75" customHeight="1">
      <c r="A205" s="6"/>
      <c r="B205" s="5" t="s">
        <v>36</v>
      </c>
      <c r="D205" s="15">
        <v>101.7</v>
      </c>
      <c r="E205" s="16">
        <f>8815549.2/10000000</f>
        <v>0.8815549199999999</v>
      </c>
    </row>
    <row r="206" spans="1:5" ht="15.75" customHeight="1">
      <c r="A206" s="6"/>
      <c r="B206" s="5" t="s">
        <v>37</v>
      </c>
      <c r="D206" s="15">
        <v>104.6</v>
      </c>
      <c r="E206" s="16">
        <f>9066702.6/10000000</f>
        <v>0.90667026</v>
      </c>
    </row>
    <row r="207" spans="1:5" ht="15.75" customHeight="1">
      <c r="A207" s="6"/>
      <c r="B207" s="5" t="s">
        <v>38</v>
      </c>
      <c r="D207" s="15">
        <v>96.3</v>
      </c>
      <c r="E207" s="16">
        <f>8936539.2/10000000</f>
        <v>0.8936539199999999</v>
      </c>
    </row>
    <row r="208" spans="1:5" ht="15.75" customHeight="1">
      <c r="A208" s="5"/>
      <c r="B208" s="5" t="s">
        <v>39</v>
      </c>
      <c r="D208" s="15">
        <v>98.6</v>
      </c>
      <c r="E208" s="16">
        <f>9861077.1/10000000</f>
        <v>0.98610771</v>
      </c>
    </row>
    <row r="209" spans="1:5" ht="15.75" customHeight="1">
      <c r="A209" s="6" t="s">
        <v>19</v>
      </c>
      <c r="B209" s="5" t="s">
        <v>28</v>
      </c>
      <c r="D209" s="15">
        <v>109.3</v>
      </c>
      <c r="E209" s="16">
        <f>9403870.2/10000000</f>
        <v>0.94038702</v>
      </c>
    </row>
    <row r="210" spans="1:5" ht="15.75" customHeight="1">
      <c r="A210" s="6"/>
      <c r="B210" s="5" t="s">
        <v>29</v>
      </c>
      <c r="D210" s="15">
        <v>119.3</v>
      </c>
      <c r="E210" s="16">
        <f>6119008.9/10000000</f>
        <v>0.61190089</v>
      </c>
    </row>
    <row r="211" spans="1:5" ht="15.75" customHeight="1">
      <c r="A211" s="6"/>
      <c r="B211" s="5" t="s">
        <v>30</v>
      </c>
      <c r="D211" s="15">
        <v>109.3</v>
      </c>
      <c r="E211" s="16">
        <f>8760964.6/10000000</f>
        <v>0.87609646</v>
      </c>
    </row>
    <row r="212" spans="1:5" ht="15.75" customHeight="1">
      <c r="A212" s="6"/>
      <c r="B212" s="5" t="s">
        <v>31</v>
      </c>
      <c r="D212" s="15">
        <v>108.4</v>
      </c>
      <c r="E212" s="16">
        <f>8128244/10000000</f>
        <v>0.8128244</v>
      </c>
    </row>
    <row r="213" spans="1:5" ht="15.75" customHeight="1">
      <c r="A213" s="6"/>
      <c r="B213" s="5" t="s">
        <v>32</v>
      </c>
      <c r="D213" s="15">
        <v>107.6</v>
      </c>
      <c r="E213" s="16">
        <f>8141255.8/10000000</f>
        <v>0.81412558</v>
      </c>
    </row>
    <row r="214" spans="1:5" ht="15.75" customHeight="1">
      <c r="A214" s="6"/>
      <c r="B214" s="5" t="s">
        <v>33</v>
      </c>
      <c r="D214" s="15">
        <v>109.3</v>
      </c>
      <c r="E214" s="16">
        <f>7290998.2/10000000</f>
        <v>0.7290998200000001</v>
      </c>
    </row>
    <row r="215" spans="1:5" ht="15.75" customHeight="1">
      <c r="A215" s="6"/>
      <c r="B215" s="5" t="s">
        <v>34</v>
      </c>
      <c r="D215" s="15">
        <v>109.2</v>
      </c>
      <c r="E215" s="16">
        <f>8507506.7/10000000</f>
        <v>0.8507506699999999</v>
      </c>
    </row>
    <row r="216" spans="1:5" ht="15.75" customHeight="1">
      <c r="A216" s="6"/>
      <c r="B216" s="5" t="s">
        <v>35</v>
      </c>
      <c r="D216" s="15">
        <v>110</v>
      </c>
      <c r="E216" s="16">
        <f>8111742.8/10000000</f>
        <v>0.81117428</v>
      </c>
    </row>
    <row r="217" spans="1:5" ht="15.75" customHeight="1">
      <c r="A217" s="6"/>
      <c r="B217" s="5" t="s">
        <v>36</v>
      </c>
      <c r="D217" s="15">
        <v>108</v>
      </c>
      <c r="E217" s="16">
        <f>7965499.7/10000000</f>
        <v>0.79654997</v>
      </c>
    </row>
    <row r="218" spans="1:5" ht="15.75" customHeight="1">
      <c r="A218" s="6"/>
      <c r="B218" s="5" t="s">
        <v>37</v>
      </c>
      <c r="D218" s="15">
        <v>105.8</v>
      </c>
      <c r="E218" s="16">
        <f>8862701.7/10000000</f>
        <v>0.88627017</v>
      </c>
    </row>
    <row r="219" spans="1:5" ht="15.75" customHeight="1">
      <c r="A219" s="6"/>
      <c r="B219" s="5" t="s">
        <v>38</v>
      </c>
      <c r="D219" s="15">
        <v>102</v>
      </c>
      <c r="E219" s="16">
        <f>9062947.5/10000000</f>
        <v>0.90629475</v>
      </c>
    </row>
    <row r="220" spans="1:5" ht="15.75" customHeight="1">
      <c r="A220" s="6"/>
      <c r="B220" s="5" t="s">
        <v>39</v>
      </c>
      <c r="D220" s="15">
        <v>96</v>
      </c>
      <c r="E220" s="16">
        <f>10087257.8/10000000</f>
        <v>1.00872578</v>
      </c>
    </row>
    <row r="221" spans="1:5" ht="15.75" customHeight="1">
      <c r="A221" s="6" t="s">
        <v>20</v>
      </c>
      <c r="B221" s="5" t="s">
        <v>28</v>
      </c>
      <c r="D221" s="15">
        <v>118.6</v>
      </c>
      <c r="E221" s="16">
        <f>8905294.8/10000000</f>
        <v>0.8905294800000001</v>
      </c>
    </row>
    <row r="222" spans="1:5" ht="15.75" customHeight="1">
      <c r="A222" s="6"/>
      <c r="B222" s="5" t="s">
        <v>29</v>
      </c>
      <c r="D222" s="15">
        <v>105.3</v>
      </c>
      <c r="E222" s="16">
        <f>7032348/10000000</f>
        <v>0.7032348</v>
      </c>
    </row>
    <row r="223" spans="1:5" ht="15.75" customHeight="1">
      <c r="A223" s="6"/>
      <c r="B223" s="5" t="s">
        <v>30</v>
      </c>
      <c r="D223" s="15">
        <v>107.3</v>
      </c>
      <c r="E223" s="16">
        <f>9054253.9/10000000</f>
        <v>0.90542539</v>
      </c>
    </row>
    <row r="224" spans="1:5" ht="15.75" customHeight="1">
      <c r="A224" s="6"/>
      <c r="B224" s="5" t="s">
        <v>31</v>
      </c>
      <c r="D224" s="17">
        <v>111.4</v>
      </c>
      <c r="E224" s="18">
        <f>7702310/10000000</f>
        <v>0.770231</v>
      </c>
    </row>
    <row r="225" spans="1:5" ht="15.75" customHeight="1">
      <c r="A225" s="6"/>
      <c r="B225" s="5" t="s">
        <v>32</v>
      </c>
      <c r="D225" s="17">
        <v>111.4</v>
      </c>
      <c r="E225" s="18">
        <f>7892805.2/10000000</f>
        <v>0.78928052</v>
      </c>
    </row>
    <row r="226" spans="1:5" ht="15.75" customHeight="1">
      <c r="A226" s="8"/>
      <c r="B226" s="8" t="s">
        <v>33</v>
      </c>
      <c r="C226" s="9"/>
      <c r="D226" s="17">
        <v>117.5</v>
      </c>
      <c r="E226" s="19">
        <f>7233387.5/10000000</f>
        <v>0.72333875</v>
      </c>
    </row>
    <row r="227" spans="1:5" ht="15.75" customHeight="1">
      <c r="A227" s="10"/>
      <c r="B227" s="11" t="s">
        <v>34</v>
      </c>
      <c r="C227" s="12"/>
      <c r="D227" s="17">
        <v>115.9</v>
      </c>
      <c r="E227" s="18">
        <v>0.8</v>
      </c>
    </row>
    <row r="228" spans="1:5" ht="15.75" customHeight="1">
      <c r="A228" s="10"/>
      <c r="B228" s="11" t="s">
        <v>35</v>
      </c>
      <c r="C228" s="12"/>
      <c r="D228" s="17">
        <v>114.2</v>
      </c>
      <c r="E228" s="18">
        <v>0.8</v>
      </c>
    </row>
    <row r="229" spans="1:5" ht="15.75" customHeight="1">
      <c r="A229" s="6"/>
      <c r="B229" s="5" t="s">
        <v>36</v>
      </c>
      <c r="D229" s="15">
        <v>111.8</v>
      </c>
      <c r="E229" s="16">
        <v>0.8001509</v>
      </c>
    </row>
    <row r="230" spans="1:5" ht="15.75" customHeight="1">
      <c r="A230" s="6"/>
      <c r="B230" s="23" t="s">
        <v>37</v>
      </c>
      <c r="D230" s="15">
        <v>110.1</v>
      </c>
      <c r="E230" s="16">
        <v>0.7662117700000001</v>
      </c>
    </row>
    <row r="231" spans="1:5" ht="15.75" customHeight="1">
      <c r="A231" s="6"/>
      <c r="B231" s="5" t="s">
        <v>38</v>
      </c>
      <c r="D231" s="15">
        <v>103.2</v>
      </c>
      <c r="E231" s="16">
        <v>0.8752681</v>
      </c>
    </row>
    <row r="232" spans="1:5" ht="15.75" customHeight="1">
      <c r="A232" s="6"/>
      <c r="B232" s="5" t="s">
        <v>39</v>
      </c>
      <c r="D232" s="15">
        <v>103</v>
      </c>
      <c r="E232" s="16">
        <v>0.9303581900000001</v>
      </c>
    </row>
    <row r="233" spans="1:5" ht="15.75" customHeight="1">
      <c r="A233" s="6" t="s">
        <v>21</v>
      </c>
      <c r="B233" s="5" t="s">
        <v>28</v>
      </c>
      <c r="D233" s="17">
        <v>114.9</v>
      </c>
      <c r="E233" s="18">
        <v>0.8190961099999999</v>
      </c>
    </row>
    <row r="234" spans="1:5" ht="15.75" customHeight="1">
      <c r="A234" s="6"/>
      <c r="B234" s="5" t="s">
        <v>29</v>
      </c>
      <c r="D234" s="17">
        <v>131.7</v>
      </c>
      <c r="E234" s="18">
        <v>0.64689582</v>
      </c>
    </row>
    <row r="235" spans="1:5" ht="15.75" customHeight="1">
      <c r="A235" s="6"/>
      <c r="B235" s="5" t="s">
        <v>30</v>
      </c>
      <c r="D235" s="17">
        <v>117.9</v>
      </c>
      <c r="E235" s="18">
        <v>0.76169405</v>
      </c>
    </row>
    <row r="236" spans="2:5" ht="15.75" customHeight="1">
      <c r="B236" s="23" t="s">
        <v>31</v>
      </c>
      <c r="D236" s="17">
        <v>118.1</v>
      </c>
      <c r="E236" s="18">
        <v>0.69794506</v>
      </c>
    </row>
    <row r="237" spans="2:5" ht="15.75" customHeight="1">
      <c r="B237" s="23" t="s">
        <v>32</v>
      </c>
      <c r="D237" s="17">
        <v>115.9</v>
      </c>
      <c r="E237" s="18">
        <v>0.76139725</v>
      </c>
    </row>
    <row r="238" spans="2:5" ht="15.75" customHeight="1">
      <c r="B238" s="8" t="s">
        <v>33</v>
      </c>
      <c r="D238" s="17">
        <v>120.5</v>
      </c>
      <c r="E238" s="18">
        <v>0.6907042400000001</v>
      </c>
    </row>
    <row r="239" spans="2:5" ht="15.75" customHeight="1">
      <c r="B239" s="11" t="s">
        <v>34</v>
      </c>
      <c r="C239" s="22"/>
      <c r="D239" s="17">
        <v>119.1</v>
      </c>
      <c r="E239" s="18">
        <v>0.76556239</v>
      </c>
    </row>
    <row r="240" spans="2:5" ht="15.75" customHeight="1">
      <c r="B240" s="11" t="s">
        <v>35</v>
      </c>
      <c r="C240" s="22"/>
      <c r="D240" s="17">
        <v>116.6</v>
      </c>
      <c r="E240" s="18">
        <v>0.75807643</v>
      </c>
    </row>
    <row r="241" spans="2:5" ht="15.75" customHeight="1">
      <c r="B241" s="23" t="s">
        <v>36</v>
      </c>
      <c r="C241" s="22"/>
      <c r="D241" s="17">
        <v>113</v>
      </c>
      <c r="E241" s="18">
        <v>0.78549255</v>
      </c>
    </row>
    <row r="242" spans="2:5" ht="15.75" customHeight="1">
      <c r="B242" s="23" t="s">
        <v>37</v>
      </c>
      <c r="D242" s="17">
        <v>112.7</v>
      </c>
      <c r="E242" s="18">
        <v>0.80238736</v>
      </c>
    </row>
    <row r="243" spans="2:5" ht="15.75" customHeight="1">
      <c r="B243" s="23" t="s">
        <v>38</v>
      </c>
      <c r="D243" s="17">
        <v>103.2</v>
      </c>
      <c r="E243" s="18">
        <v>0.84911421</v>
      </c>
    </row>
    <row r="244" spans="2:5" ht="15.75" customHeight="1">
      <c r="B244" s="23" t="s">
        <v>39</v>
      </c>
      <c r="D244" s="17">
        <v>106.1</v>
      </c>
      <c r="E244" s="18">
        <v>0.8495161800000001</v>
      </c>
    </row>
    <row r="245" spans="1:5" ht="15.75" customHeight="1">
      <c r="A245" s="21" t="s">
        <v>22</v>
      </c>
      <c r="B245" s="8" t="s">
        <v>28</v>
      </c>
      <c r="D245" s="17">
        <v>118.2</v>
      </c>
      <c r="E245" s="18">
        <v>0.94572535</v>
      </c>
    </row>
    <row r="246" spans="1:5" ht="15.75" customHeight="1">
      <c r="A246" s="24"/>
      <c r="B246" s="8" t="s">
        <v>29</v>
      </c>
      <c r="D246" s="17">
        <v>115</v>
      </c>
      <c r="E246" s="18">
        <v>0.61680788</v>
      </c>
    </row>
    <row r="247" spans="1:5" ht="15.75" customHeight="1">
      <c r="A247" s="24"/>
      <c r="B247" s="8" t="s">
        <v>30</v>
      </c>
      <c r="C247" s="22"/>
      <c r="D247" s="17">
        <v>110.5</v>
      </c>
      <c r="E247" s="18">
        <v>0.8645559199999999</v>
      </c>
    </row>
    <row r="248" spans="1:5" ht="15.75" customHeight="1">
      <c r="A248" s="9"/>
      <c r="B248" s="25" t="s">
        <v>31</v>
      </c>
      <c r="C248" s="22"/>
      <c r="D248" s="17">
        <v>110.2</v>
      </c>
      <c r="E248" s="18">
        <v>0.74809029</v>
      </c>
    </row>
    <row r="249" spans="1:5" ht="15.75" customHeight="1">
      <c r="A249" s="9"/>
      <c r="B249" s="25" t="s">
        <v>32</v>
      </c>
      <c r="C249" s="22"/>
      <c r="D249" s="17">
        <v>108.9</v>
      </c>
      <c r="E249" s="18">
        <v>0.8355937099999999</v>
      </c>
    </row>
    <row r="250" spans="1:5" ht="15.75" customHeight="1">
      <c r="A250" s="27"/>
      <c r="B250" s="8" t="s">
        <v>33</v>
      </c>
      <c r="C250" s="22"/>
      <c r="D250" s="17">
        <v>109.1</v>
      </c>
      <c r="E250" s="18">
        <v>0.77604083</v>
      </c>
    </row>
    <row r="251" spans="1:5" ht="15.75" customHeight="1">
      <c r="A251" s="26"/>
      <c r="B251" s="20" t="s">
        <v>34</v>
      </c>
      <c r="C251" s="26"/>
      <c r="D251" s="17">
        <v>107.5</v>
      </c>
      <c r="E251" s="18">
        <v>0.82865765</v>
      </c>
    </row>
    <row r="252" spans="1:5" ht="15.75" customHeight="1">
      <c r="A252" s="26"/>
      <c r="B252" s="20" t="s">
        <v>35</v>
      </c>
      <c r="C252" s="26"/>
      <c r="D252" s="17">
        <v>108.2</v>
      </c>
      <c r="E252" s="18">
        <v>0.80819845</v>
      </c>
    </row>
    <row r="253" spans="1:5" ht="15.75" customHeight="1">
      <c r="A253" s="26"/>
      <c r="B253" s="20" t="s">
        <v>36</v>
      </c>
      <c r="C253" s="26"/>
      <c r="D253" s="17">
        <v>106.4</v>
      </c>
      <c r="E253" s="18">
        <v>0.78393671</v>
      </c>
    </row>
    <row r="254" spans="1:5" ht="15.75" customHeight="1">
      <c r="A254" s="27"/>
      <c r="B254" s="8" t="s">
        <v>37</v>
      </c>
      <c r="C254" s="22"/>
      <c r="D254" s="17">
        <v>108.7</v>
      </c>
      <c r="E254" s="18">
        <v>0.8509348</v>
      </c>
    </row>
    <row r="255" spans="1:5" ht="15.75" customHeight="1">
      <c r="A255" s="27"/>
      <c r="B255" s="8" t="s">
        <v>38</v>
      </c>
      <c r="C255" s="22"/>
      <c r="D255" s="17">
        <v>94.9</v>
      </c>
      <c r="E255" s="18">
        <v>0.9136891199999999</v>
      </c>
    </row>
    <row r="256" spans="1:5" ht="15.75" customHeight="1">
      <c r="A256" s="30"/>
      <c r="B256" s="8" t="s">
        <v>39</v>
      </c>
      <c r="C256" s="22"/>
      <c r="D256" s="17">
        <v>103.7</v>
      </c>
      <c r="E256" s="18">
        <v>0.9163826</v>
      </c>
    </row>
    <row r="257" spans="1:5" ht="15.75" customHeight="1">
      <c r="A257" s="28" t="s">
        <v>23</v>
      </c>
      <c r="B257" s="20" t="s">
        <v>28</v>
      </c>
      <c r="C257" s="26"/>
      <c r="D257" s="17">
        <v>119.8</v>
      </c>
      <c r="E257" s="18">
        <v>0.8367580299999999</v>
      </c>
    </row>
    <row r="258" spans="1:5" ht="15.75" customHeight="1">
      <c r="A258" s="29"/>
      <c r="B258" s="20" t="s">
        <v>29</v>
      </c>
      <c r="C258" s="26"/>
      <c r="D258" s="17">
        <v>112.2</v>
      </c>
      <c r="E258" s="18">
        <v>0.7317900599999999</v>
      </c>
    </row>
    <row r="259" spans="1:5" ht="15.75" customHeight="1">
      <c r="A259" s="29"/>
      <c r="B259" s="20" t="s">
        <v>30</v>
      </c>
      <c r="C259" s="26"/>
      <c r="D259" s="17">
        <v>108.9</v>
      </c>
      <c r="E259" s="18">
        <v>0.85944976</v>
      </c>
    </row>
    <row r="260" spans="1:5" ht="15.75" customHeight="1">
      <c r="A260" s="30"/>
      <c r="B260" s="31" t="s">
        <v>31</v>
      </c>
      <c r="C260" s="22"/>
      <c r="D260" s="17">
        <v>107.8</v>
      </c>
      <c r="E260" s="18">
        <v>0.7978228</v>
      </c>
    </row>
    <row r="261" spans="2:5" ht="15.75" customHeight="1">
      <c r="B261" s="31" t="s">
        <v>32</v>
      </c>
      <c r="C261" s="22"/>
      <c r="D261" s="17">
        <v>105.9</v>
      </c>
      <c r="E261" s="18">
        <v>0.8460214199999999</v>
      </c>
    </row>
    <row r="262" spans="1:5" ht="15.75" customHeight="1">
      <c r="A262" s="30"/>
      <c r="B262" s="8" t="s">
        <v>33</v>
      </c>
      <c r="C262" s="22"/>
      <c r="D262" s="17">
        <v>106.7</v>
      </c>
      <c r="E262" s="18">
        <v>0.76392277</v>
      </c>
    </row>
    <row r="263" spans="1:5" ht="15.75" customHeight="1">
      <c r="A263" s="30"/>
      <c r="B263" s="20" t="s">
        <v>34</v>
      </c>
      <c r="C263" s="22"/>
      <c r="D263" s="17">
        <v>103.9</v>
      </c>
      <c r="E263" s="18">
        <v>0.8574929099999999</v>
      </c>
    </row>
    <row r="264" spans="1:5" ht="15.75" customHeight="1">
      <c r="A264" s="30"/>
      <c r="B264" s="20" t="s">
        <v>35</v>
      </c>
      <c r="C264" s="22"/>
      <c r="D264" s="17">
        <v>106.3</v>
      </c>
      <c r="E264" s="18">
        <v>0.83754044</v>
      </c>
    </row>
    <row r="265" spans="1:5" ht="15.75" customHeight="1">
      <c r="A265" s="30"/>
      <c r="B265" s="8" t="s">
        <v>36</v>
      </c>
      <c r="C265" s="22"/>
      <c r="D265" s="17">
        <v>104.7</v>
      </c>
      <c r="E265" s="18">
        <v>0.82541743</v>
      </c>
    </row>
    <row r="266" spans="1:5" ht="15.75" customHeight="1">
      <c r="A266" s="30"/>
      <c r="B266" s="8" t="s">
        <v>37</v>
      </c>
      <c r="C266" s="22"/>
      <c r="D266" s="17">
        <v>104.8</v>
      </c>
      <c r="E266" s="18">
        <v>0.83616833</v>
      </c>
    </row>
    <row r="267" spans="1:5" ht="15.75" customHeight="1">
      <c r="A267" s="30"/>
      <c r="B267" s="8" t="s">
        <v>38</v>
      </c>
      <c r="C267" s="22"/>
      <c r="D267" s="17">
        <v>94.8</v>
      </c>
      <c r="E267" s="18">
        <v>0.8839979199999999</v>
      </c>
    </row>
    <row r="268" spans="1:5" ht="15.75" customHeight="1">
      <c r="A268" s="30"/>
      <c r="B268" s="8" t="s">
        <v>39</v>
      </c>
      <c r="C268" s="22"/>
      <c r="D268" s="17">
        <v>101.5</v>
      </c>
      <c r="E268" s="18">
        <v>0.9151088900000001</v>
      </c>
    </row>
    <row r="269" spans="1:5" ht="15.75" customHeight="1">
      <c r="A269" s="28" t="s">
        <v>24</v>
      </c>
      <c r="B269" s="20" t="s">
        <v>28</v>
      </c>
      <c r="C269" s="22"/>
      <c r="D269" s="17">
        <v>111.8</v>
      </c>
      <c r="E269" s="18">
        <v>0.87413808</v>
      </c>
    </row>
    <row r="270" spans="1:5" ht="15.75" customHeight="1">
      <c r="A270" s="29"/>
      <c r="B270" s="20" t="s">
        <v>29</v>
      </c>
      <c r="C270" s="22"/>
      <c r="D270" s="17">
        <v>117.7</v>
      </c>
      <c r="E270" s="18">
        <v>0.6576913799999999</v>
      </c>
    </row>
    <row r="271" spans="1:5" ht="15.75" customHeight="1">
      <c r="A271" s="29"/>
      <c r="B271" s="20" t="s">
        <v>30</v>
      </c>
      <c r="C271" s="22"/>
      <c r="D271" s="17">
        <v>108.1</v>
      </c>
      <c r="E271" s="18">
        <v>0.83333259</v>
      </c>
    </row>
    <row r="272" spans="1:5" ht="15.75" customHeight="1">
      <c r="A272" s="32"/>
      <c r="B272" s="8" t="s">
        <v>31</v>
      </c>
      <c r="C272" s="32"/>
      <c r="D272" s="17">
        <v>107.8</v>
      </c>
      <c r="E272" s="18">
        <v>0.7634140700000001</v>
      </c>
    </row>
    <row r="273" spans="1:5" ht="15.75" customHeight="1">
      <c r="A273" s="32"/>
      <c r="B273" s="8" t="s">
        <v>32</v>
      </c>
      <c r="C273" s="32"/>
      <c r="D273" s="17">
        <v>107.8</v>
      </c>
      <c r="E273" s="18">
        <v>0.78733619</v>
      </c>
    </row>
    <row r="274" spans="1:5" ht="15.75" customHeight="1">
      <c r="A274" s="32"/>
      <c r="B274" s="8" t="s">
        <v>33</v>
      </c>
      <c r="C274" s="32"/>
      <c r="D274" s="17">
        <v>112.1</v>
      </c>
      <c r="E274" s="18">
        <v>0.74880795</v>
      </c>
    </row>
    <row r="275" spans="1:5" ht="15.75" customHeight="1">
      <c r="A275" s="32"/>
      <c r="B275" s="33" t="s">
        <v>34</v>
      </c>
      <c r="C275" s="32"/>
      <c r="D275" s="17">
        <v>109.9</v>
      </c>
      <c r="E275" s="18">
        <v>0.82057815</v>
      </c>
    </row>
    <row r="276" spans="2:5" ht="15.75" customHeight="1">
      <c r="B276" s="34" t="s">
        <v>35</v>
      </c>
      <c r="D276" s="17">
        <v>109.7</v>
      </c>
      <c r="E276" s="18">
        <v>0.80542302</v>
      </c>
    </row>
    <row r="277" spans="2:5" ht="15.75" customHeight="1">
      <c r="B277" s="34" t="s">
        <v>36</v>
      </c>
      <c r="D277" s="17">
        <v>108.3</v>
      </c>
      <c r="E277" s="18">
        <v>0.77528719</v>
      </c>
    </row>
    <row r="278" spans="2:5" ht="15.75" customHeight="1">
      <c r="B278" s="34" t="s">
        <v>37</v>
      </c>
      <c r="D278" s="17">
        <v>108.6</v>
      </c>
      <c r="E278" s="18">
        <v>0.82283045</v>
      </c>
    </row>
    <row r="279" spans="2:5" ht="15.75" customHeight="1">
      <c r="B279" s="34" t="s">
        <v>38</v>
      </c>
      <c r="D279" s="17">
        <v>102</v>
      </c>
      <c r="E279" s="18">
        <v>0.84832355</v>
      </c>
    </row>
    <row r="280" spans="2:5" ht="15.75" customHeight="1">
      <c r="B280" s="34" t="s">
        <v>39</v>
      </c>
      <c r="D280" s="17">
        <v>99.7</v>
      </c>
      <c r="E280" s="18">
        <v>0.91960166</v>
      </c>
    </row>
    <row r="281" spans="1:5" ht="15.75" customHeight="1">
      <c r="A281" s="28">
        <v>2022</v>
      </c>
      <c r="B281" s="34" t="s">
        <v>28</v>
      </c>
      <c r="D281" s="17">
        <v>122.9</v>
      </c>
      <c r="E281" s="18">
        <v>0.92635116</v>
      </c>
    </row>
    <row r="282" spans="2:5" ht="15.75" customHeight="1">
      <c r="B282" s="34" t="s">
        <v>29</v>
      </c>
      <c r="D282" s="17">
        <v>113.1</v>
      </c>
      <c r="E282" s="18">
        <v>0.50599848</v>
      </c>
    </row>
    <row r="283" spans="1:5" ht="15.75" customHeight="1">
      <c r="A283" s="32"/>
      <c r="B283" s="33" t="s">
        <v>30</v>
      </c>
      <c r="C283" s="32"/>
      <c r="D283" s="17">
        <v>114.1</v>
      </c>
      <c r="E283" s="19">
        <v>0.81528863</v>
      </c>
    </row>
    <row r="284" spans="1:5" ht="15.75" customHeight="1">
      <c r="A284" s="32"/>
      <c r="B284" s="8" t="s">
        <v>31</v>
      </c>
      <c r="C284" s="22"/>
      <c r="D284" s="17">
        <v>114.2</v>
      </c>
      <c r="E284" s="18">
        <v>0.76605205</v>
      </c>
    </row>
    <row r="285" spans="2:5" ht="15.75" customHeight="1">
      <c r="B285" s="8" t="s">
        <v>32</v>
      </c>
      <c r="C285" s="22"/>
      <c r="D285" s="17">
        <v>113.3</v>
      </c>
      <c r="E285" s="18">
        <v>0.75769032</v>
      </c>
    </row>
    <row r="286" spans="1:5" ht="15.75" customHeight="1">
      <c r="A286" s="32"/>
      <c r="B286" s="8" t="s">
        <v>33</v>
      </c>
      <c r="C286" s="22"/>
      <c r="D286" s="17">
        <v>115.2</v>
      </c>
      <c r="E286" s="19">
        <v>0.7356773099999999</v>
      </c>
    </row>
    <row r="287" spans="1:5" ht="15.75" customHeight="1">
      <c r="A287" s="32"/>
      <c r="B287" s="33" t="s">
        <v>34</v>
      </c>
      <c r="C287" s="22"/>
      <c r="D287" s="17">
        <v>115.1</v>
      </c>
      <c r="E287" s="18">
        <v>0.79072509</v>
      </c>
    </row>
    <row r="288" spans="1:5" ht="15.75" customHeight="1">
      <c r="A288" s="32"/>
      <c r="B288" s="33" t="s">
        <v>35</v>
      </c>
      <c r="C288" s="22"/>
      <c r="D288" s="17">
        <v>114.4</v>
      </c>
      <c r="E288" s="18">
        <v>0.7375147</v>
      </c>
    </row>
    <row r="289" spans="1:5" ht="15.75" customHeight="1">
      <c r="A289" s="32"/>
      <c r="B289" s="33" t="s">
        <v>36</v>
      </c>
      <c r="C289" s="22"/>
      <c r="D289" s="17">
        <v>110.9</v>
      </c>
      <c r="E289" s="19">
        <v>0.76913504</v>
      </c>
    </row>
    <row r="290" spans="1:5" ht="15.75" customHeight="1">
      <c r="A290" s="32"/>
      <c r="B290" s="33" t="s">
        <v>37</v>
      </c>
      <c r="C290" s="22"/>
      <c r="D290" s="17">
        <v>112.6</v>
      </c>
      <c r="E290" s="18">
        <v>0.7646177200000001</v>
      </c>
    </row>
    <row r="291" spans="1:5" ht="15.75" customHeight="1">
      <c r="A291" s="32"/>
      <c r="B291" s="33" t="s">
        <v>38</v>
      </c>
      <c r="C291" s="22"/>
      <c r="D291" s="17">
        <v>105.3</v>
      </c>
      <c r="E291" s="18">
        <v>0.8377355200000001</v>
      </c>
    </row>
    <row r="292" spans="1:5" ht="15.75" customHeight="1">
      <c r="A292" s="32"/>
      <c r="B292" s="33" t="s">
        <v>39</v>
      </c>
      <c r="C292" s="22"/>
      <c r="D292" s="17">
        <v>111.8</v>
      </c>
      <c r="E292" s="19">
        <v>0.86716067</v>
      </c>
    </row>
    <row r="293" spans="1:5" ht="15.75" customHeight="1">
      <c r="A293" s="28" t="s">
        <v>26</v>
      </c>
      <c r="B293" s="33" t="s">
        <v>28</v>
      </c>
      <c r="C293" s="32"/>
      <c r="D293" s="17">
        <v>126.4</v>
      </c>
      <c r="E293" s="19">
        <v>0.74987671</v>
      </c>
    </row>
    <row r="294" spans="1:5" ht="15.75" customHeight="1">
      <c r="A294" s="32"/>
      <c r="B294" s="33" t="s">
        <v>29</v>
      </c>
      <c r="C294" s="32"/>
      <c r="D294" s="17">
        <v>114.1</v>
      </c>
      <c r="E294" s="19">
        <v>0.6853984</v>
      </c>
    </row>
    <row r="295" spans="1:5" ht="15.75" customHeight="1">
      <c r="A295" s="35"/>
      <c r="B295" s="33" t="s">
        <v>30</v>
      </c>
      <c r="C295" s="35"/>
      <c r="D295" s="17">
        <v>115.8</v>
      </c>
      <c r="E295" s="19">
        <v>0.8094186</v>
      </c>
    </row>
    <row r="296" spans="1:5" ht="15.75" customHeight="1">
      <c r="A296" s="26"/>
      <c r="B296" s="20" t="s">
        <v>31</v>
      </c>
      <c r="C296" s="26"/>
      <c r="D296" s="17">
        <v>116.2</v>
      </c>
      <c r="E296" s="19">
        <v>0.72282072</v>
      </c>
    </row>
    <row r="297" spans="1:5" ht="15.75" customHeight="1">
      <c r="A297" s="26"/>
      <c r="B297" s="20" t="s">
        <v>32</v>
      </c>
      <c r="C297" s="26"/>
      <c r="D297" s="17">
        <v>113.9</v>
      </c>
      <c r="E297" s="19">
        <v>0.75467669</v>
      </c>
    </row>
    <row r="298" spans="1:5" ht="15.75" customHeight="1">
      <c r="A298" s="26"/>
      <c r="B298" s="20" t="s">
        <v>33</v>
      </c>
      <c r="C298" s="26"/>
      <c r="D298" s="17">
        <v>116.5</v>
      </c>
      <c r="E298" s="19">
        <v>0.71210235</v>
      </c>
    </row>
    <row r="299" spans="1:5" ht="15.75" customHeight="1">
      <c r="A299" s="35"/>
      <c r="B299" s="33" t="s">
        <v>34</v>
      </c>
      <c r="C299" s="35"/>
      <c r="D299" s="17">
        <v>113.6</v>
      </c>
      <c r="E299" s="19">
        <v>0.74840533</v>
      </c>
    </row>
    <row r="300" spans="2:5" ht="15.75" customHeight="1">
      <c r="B300" s="33" t="s">
        <v>35</v>
      </c>
      <c r="D300" s="17">
        <v>117.8</v>
      </c>
      <c r="E300" s="19">
        <v>0.7880896599999999</v>
      </c>
    </row>
    <row r="301" spans="2:5" ht="15.75" customHeight="1">
      <c r="B301" s="33" t="s">
        <v>36</v>
      </c>
      <c r="D301" s="17">
        <v>113.1</v>
      </c>
      <c r="E301" s="19">
        <v>0.74244593</v>
      </c>
    </row>
    <row r="302" spans="2:5" ht="15.75" customHeight="1">
      <c r="B302" s="33" t="s">
        <v>37</v>
      </c>
      <c r="D302" s="17">
        <v>115.6</v>
      </c>
      <c r="E302" s="19">
        <v>0.73191684</v>
      </c>
    </row>
    <row r="303" spans="2:5" ht="15.75" customHeight="1">
      <c r="B303" s="33" t="s">
        <v>38</v>
      </c>
      <c r="D303" s="17">
        <v>108</v>
      </c>
      <c r="E303" s="19">
        <v>0.8200903</v>
      </c>
    </row>
    <row r="304" spans="2:5" ht="15.75" customHeight="1">
      <c r="B304" s="33" t="s">
        <v>39</v>
      </c>
      <c r="D304" s="17">
        <v>104.5</v>
      </c>
      <c r="E304" s="19">
        <v>0.9047371900000001</v>
      </c>
    </row>
  </sheetData>
  <sheetProtection/>
  <mergeCells count="2">
    <mergeCell ref="A2:E2"/>
    <mergeCell ref="A4:C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ç¶œåˆåˆ†æžç§‘çŽ‹ç¿ è¯</dc:creator>
  <cp:keywords/>
  <dc:description/>
  <cp:lastModifiedBy>k2774</cp:lastModifiedBy>
  <dcterms:created xsi:type="dcterms:W3CDTF">2016-11-16T09:37:28Z</dcterms:created>
  <dcterms:modified xsi:type="dcterms:W3CDTF">2024-01-25T17:31:45Z</dcterms:modified>
  <cp:category/>
  <cp:version/>
  <cp:contentType/>
  <cp:contentStatus/>
</cp:coreProperties>
</file>